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B49FE39E-D65C-453C-BBA6-0E938BAC51E0}" xr6:coauthVersionLast="47" xr6:coauthVersionMax="47" xr10:uidLastSave="{00000000-0000-0000-0000-000000000000}"/>
  <bookViews>
    <workbookView xWindow="38280" yWindow="-120" windowWidth="38640" windowHeight="21120" xr2:uid="{7303BAF3-E4C7-49E8-AC68-411781BB2520}"/>
  </bookViews>
  <sheets>
    <sheet name="Oppgave 6" sheetId="1" r:id="rId1"/>
    <sheet name="Oppgave 7" sheetId="2" state="hidden" r:id="rId2"/>
    <sheet name="Oppgave 8" sheetId="3" state="hidden" r:id="rId3"/>
    <sheet name="Oppgave 9" sheetId="4" state="hidden" r:id="rId4"/>
    <sheet name="Oppgave 10" sheetId="5" state="hidden" r:id="rId5"/>
    <sheet name="Oppgave 11" sheetId="6" state="hidden" r:id="rId6"/>
    <sheet name="Oppgave 12" sheetId="7" state="hidden" r:id="rId7"/>
    <sheet name="Oppgave 13" sheetId="8" state="hidden" r:id="rId8"/>
    <sheet name="Oppgave 14" sheetId="9" state="hidden" r:id="rId9"/>
    <sheet name="Oppgave 15" sheetId="10" state="hidden" r:id="rId10"/>
  </sheets>
  <externalReferences>
    <externalReference r:id="rId11"/>
    <externalReference r:id="rId12"/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0" l="1"/>
  <c r="E38" i="10"/>
  <c r="E37" i="10"/>
  <c r="H5" i="10"/>
  <c r="H6" i="10"/>
  <c r="H4" i="10"/>
  <c r="H3" i="10"/>
  <c r="G4" i="10"/>
  <c r="G5" i="10"/>
  <c r="G6" i="10"/>
  <c r="G3" i="10"/>
  <c r="C11" i="10"/>
  <c r="F7" i="10"/>
  <c r="F4" i="10"/>
  <c r="F5" i="10"/>
  <c r="F6" i="10"/>
  <c r="F3" i="10"/>
  <c r="C9" i="10"/>
  <c r="E7" i="10"/>
  <c r="C7" i="10"/>
  <c r="E4" i="10"/>
  <c r="E5" i="10"/>
  <c r="E6" i="10"/>
  <c r="E3" i="10"/>
  <c r="D4" i="10"/>
  <c r="D5" i="10"/>
  <c r="D6" i="10"/>
  <c r="D3" i="10"/>
  <c r="C8" i="9"/>
  <c r="G2" i="9" s="1"/>
  <c r="H2" i="9" s="1"/>
  <c r="E7" i="9"/>
  <c r="D7" i="9"/>
  <c r="D6" i="9"/>
  <c r="G5" i="9"/>
  <c r="E5" i="9"/>
  <c r="D5" i="9"/>
  <c r="D4" i="9"/>
  <c r="E4" i="9" s="1"/>
  <c r="E3" i="9"/>
  <c r="D3" i="9"/>
  <c r="D2" i="9"/>
  <c r="E2" i="9" s="1"/>
  <c r="J7" i="8"/>
  <c r="J4" i="8"/>
  <c r="J5" i="8"/>
  <c r="J6" i="8"/>
  <c r="J3" i="8"/>
  <c r="D28" i="8"/>
  <c r="C8" i="8"/>
  <c r="G7" i="8"/>
  <c r="E7" i="8"/>
  <c r="G6" i="8"/>
  <c r="D6" i="8"/>
  <c r="E6" i="8" s="1"/>
  <c r="G5" i="8"/>
  <c r="D5" i="8"/>
  <c r="E5" i="8" s="1"/>
  <c r="H4" i="8"/>
  <c r="H5" i="8" s="1"/>
  <c r="H6" i="8" s="1"/>
  <c r="H7" i="8" s="1"/>
  <c r="G4" i="8"/>
  <c r="E4" i="8"/>
  <c r="D4" i="8"/>
  <c r="H3" i="8"/>
  <c r="G3" i="8"/>
  <c r="E3" i="8"/>
  <c r="D3" i="8"/>
  <c r="B18" i="7"/>
  <c r="I5" i="1"/>
  <c r="I6" i="1"/>
  <c r="I7" i="1" s="1"/>
  <c r="I8" i="1" s="1"/>
  <c r="I9" i="1" s="1"/>
  <c r="I4" i="1"/>
  <c r="I3" i="1"/>
  <c r="H4" i="1"/>
  <c r="H5" i="1"/>
  <c r="H6" i="1"/>
  <c r="H7" i="1"/>
  <c r="H8" i="1"/>
  <c r="H9" i="1"/>
  <c r="H3" i="1"/>
  <c r="G4" i="1"/>
  <c r="G5" i="1"/>
  <c r="G6" i="1"/>
  <c r="G7" i="1"/>
  <c r="G8" i="1"/>
  <c r="G9" i="1"/>
  <c r="G3" i="1"/>
  <c r="C14" i="1"/>
  <c r="F10" i="1"/>
  <c r="F4" i="1"/>
  <c r="F5" i="1"/>
  <c r="F6" i="1"/>
  <c r="F7" i="1"/>
  <c r="F8" i="1"/>
  <c r="F9" i="1"/>
  <c r="F3" i="1"/>
  <c r="C12" i="1"/>
  <c r="E10" i="1"/>
  <c r="E4" i="1"/>
  <c r="E5" i="1"/>
  <c r="E6" i="1"/>
  <c r="E7" i="1"/>
  <c r="E8" i="1"/>
  <c r="E9" i="1"/>
  <c r="E3" i="1"/>
  <c r="D5" i="1"/>
  <c r="D6" i="1"/>
  <c r="D7" i="1"/>
  <c r="D8" i="1"/>
  <c r="D9" i="1"/>
  <c r="D4" i="1"/>
  <c r="C10" i="1"/>
  <c r="C16" i="7"/>
  <c r="C15" i="7"/>
  <c r="C13" i="7"/>
  <c r="C12" i="7"/>
  <c r="C11" i="5"/>
  <c r="G8" i="5" s="1"/>
  <c r="G10" i="5"/>
  <c r="D10" i="5"/>
  <c r="E10" i="5" s="1"/>
  <c r="G9" i="5"/>
  <c r="D9" i="5"/>
  <c r="D8" i="5"/>
  <c r="E7" i="5"/>
  <c r="D7" i="5"/>
  <c r="G6" i="5"/>
  <c r="E6" i="5"/>
  <c r="D6" i="5"/>
  <c r="G5" i="5"/>
  <c r="E5" i="5"/>
  <c r="D5" i="5"/>
  <c r="G4" i="5"/>
  <c r="D4" i="5"/>
  <c r="E4" i="5" s="1"/>
  <c r="G3" i="5"/>
  <c r="H3" i="5" s="1"/>
  <c r="H4" i="5" s="1"/>
  <c r="H5" i="5" s="1"/>
  <c r="H6" i="5" s="1"/>
  <c r="E3" i="5"/>
  <c r="D3" i="5"/>
  <c r="E39" i="4"/>
  <c r="E38" i="4"/>
  <c r="F38" i="4" s="1"/>
  <c r="E37" i="4"/>
  <c r="F37" i="4" s="1"/>
  <c r="E36" i="4"/>
  <c r="F36" i="4" s="1"/>
  <c r="E35" i="4"/>
  <c r="E34" i="4"/>
  <c r="E33" i="4"/>
  <c r="F33" i="4" s="1"/>
  <c r="E32" i="4"/>
  <c r="C11" i="4"/>
  <c r="D9" i="4" s="1"/>
  <c r="D3" i="4"/>
  <c r="E3" i="4" s="1"/>
  <c r="D45" i="3"/>
  <c r="D44" i="3"/>
  <c r="D43" i="3"/>
  <c r="D42" i="3"/>
  <c r="D41" i="3"/>
  <c r="D40" i="3"/>
  <c r="D39" i="3"/>
  <c r="D38" i="3"/>
  <c r="D37" i="3"/>
  <c r="E37" i="3" s="1"/>
  <c r="E38" i="3" s="1"/>
  <c r="E39" i="3" s="1"/>
  <c r="E40" i="3" s="1"/>
  <c r="E41" i="3" s="1"/>
  <c r="E42" i="3" s="1"/>
  <c r="E43" i="3" s="1"/>
  <c r="E44" i="3" s="1"/>
  <c r="E45" i="3" s="1"/>
  <c r="C12" i="3"/>
  <c r="H11" i="3"/>
  <c r="G11" i="3"/>
  <c r="D11" i="3"/>
  <c r="E11" i="3" s="1"/>
  <c r="G10" i="3"/>
  <c r="H10" i="3" s="1"/>
  <c r="E10" i="3"/>
  <c r="D10" i="3"/>
  <c r="H9" i="3"/>
  <c r="G9" i="3"/>
  <c r="D9" i="3"/>
  <c r="G8" i="3"/>
  <c r="H8" i="3" s="1"/>
  <c r="E8" i="3"/>
  <c r="D8" i="3"/>
  <c r="G7" i="3"/>
  <c r="H7" i="3" s="1"/>
  <c r="D7" i="3"/>
  <c r="G6" i="3"/>
  <c r="H6" i="3" s="1"/>
  <c r="D6" i="3"/>
  <c r="H5" i="3"/>
  <c r="G5" i="3"/>
  <c r="D5" i="3"/>
  <c r="E5" i="3" s="1"/>
  <c r="G4" i="3"/>
  <c r="H4" i="3" s="1"/>
  <c r="E4" i="3"/>
  <c r="D4" i="3"/>
  <c r="H3" i="3"/>
  <c r="G3" i="3"/>
  <c r="D3" i="3"/>
  <c r="E3" i="3" s="1"/>
  <c r="C12" i="2"/>
  <c r="F11" i="2" s="1"/>
  <c r="E11" i="2"/>
  <c r="D11" i="2"/>
  <c r="D10" i="2"/>
  <c r="E10" i="2" s="1"/>
  <c r="E9" i="2"/>
  <c r="D9" i="2"/>
  <c r="D8" i="2"/>
  <c r="E8" i="2" s="1"/>
  <c r="E7" i="2"/>
  <c r="D7" i="2"/>
  <c r="D6" i="2"/>
  <c r="E6" i="2" s="1"/>
  <c r="E5" i="2"/>
  <c r="D5" i="2"/>
  <c r="D4" i="2"/>
  <c r="E4" i="2" s="1"/>
  <c r="E3" i="2"/>
  <c r="D3" i="2"/>
  <c r="B15" i="6"/>
  <c r="B16" i="6"/>
  <c r="B17" i="6"/>
  <c r="B18" i="6"/>
  <c r="B14" i="6"/>
  <c r="G5" i="6"/>
  <c r="G6" i="6" s="1"/>
  <c r="G7" i="6" s="1"/>
  <c r="G4" i="6"/>
  <c r="G3" i="6"/>
  <c r="F8" i="6"/>
  <c r="F4" i="6"/>
  <c r="F5" i="6"/>
  <c r="F6" i="6"/>
  <c r="F7" i="6"/>
  <c r="F3" i="6"/>
  <c r="D10" i="6"/>
  <c r="E8" i="6"/>
  <c r="C8" i="6"/>
  <c r="E4" i="6"/>
  <c r="E5" i="6"/>
  <c r="E6" i="6"/>
  <c r="E7" i="6"/>
  <c r="E3" i="6"/>
  <c r="D4" i="6"/>
  <c r="D5" i="6"/>
  <c r="D6" i="6"/>
  <c r="D3" i="6"/>
  <c r="H3" i="9" l="1"/>
  <c r="H4" i="9" s="1"/>
  <c r="H5" i="9" s="1"/>
  <c r="H6" i="9" s="1"/>
  <c r="H7" i="9" s="1"/>
  <c r="G7" i="9"/>
  <c r="G4" i="9"/>
  <c r="E6" i="9"/>
  <c r="E8" i="9" s="1"/>
  <c r="D10" i="9" s="1"/>
  <c r="G6" i="9"/>
  <c r="G3" i="9"/>
  <c r="E8" i="8"/>
  <c r="F10" i="8" s="1"/>
  <c r="E11" i="5"/>
  <c r="F13" i="5" s="1"/>
  <c r="F4" i="5"/>
  <c r="G7" i="5"/>
  <c r="H7" i="5" s="1"/>
  <c r="H8" i="5" s="1"/>
  <c r="H9" i="5" s="1"/>
  <c r="H10" i="5" s="1"/>
  <c r="E9" i="5"/>
  <c r="E8" i="5"/>
  <c r="D6" i="4"/>
  <c r="D10" i="4"/>
  <c r="F35" i="4"/>
  <c r="D4" i="4"/>
  <c r="E4" i="4" s="1"/>
  <c r="E5" i="4" s="1"/>
  <c r="E6" i="4" s="1"/>
  <c r="E7" i="4" s="1"/>
  <c r="E8" i="4" s="1"/>
  <c r="E9" i="4" s="1"/>
  <c r="E10" i="4" s="1"/>
  <c r="D8" i="4"/>
  <c r="F39" i="4"/>
  <c r="D7" i="4"/>
  <c r="F32" i="4"/>
  <c r="F34" i="4"/>
  <c r="D5" i="4"/>
  <c r="E7" i="3"/>
  <c r="E9" i="3"/>
  <c r="E6" i="3"/>
  <c r="E12" i="3" s="1"/>
  <c r="D14" i="3" s="1"/>
  <c r="E12" i="2"/>
  <c r="D14" i="2" s="1"/>
  <c r="F4" i="2"/>
  <c r="F6" i="2"/>
  <c r="F8" i="2"/>
  <c r="F10" i="2"/>
  <c r="F3" i="2"/>
  <c r="G3" i="2" s="1"/>
  <c r="G4" i="2" s="1"/>
  <c r="G5" i="2" s="1"/>
  <c r="G6" i="2" s="1"/>
  <c r="G7" i="2" s="1"/>
  <c r="G8" i="2" s="1"/>
  <c r="G9" i="2" s="1"/>
  <c r="G10" i="2" s="1"/>
  <c r="G11" i="2" s="1"/>
  <c r="F5" i="2"/>
  <c r="F7" i="2"/>
  <c r="F9" i="2"/>
  <c r="F2" i="9" l="1"/>
  <c r="F5" i="9"/>
  <c r="F3" i="9"/>
  <c r="F7" i="9"/>
  <c r="F4" i="9"/>
  <c r="F6" i="9"/>
  <c r="F7" i="8"/>
  <c r="F5" i="8"/>
  <c r="F6" i="8"/>
  <c r="F3" i="8"/>
  <c r="F4" i="8"/>
  <c r="F7" i="5"/>
  <c r="F6" i="5"/>
  <c r="F10" i="5"/>
  <c r="F5" i="5"/>
  <c r="F3" i="5"/>
  <c r="F9" i="5"/>
  <c r="F8" i="5"/>
  <c r="F40" i="4"/>
  <c r="N32" i="4" s="1"/>
  <c r="D11" i="4"/>
  <c r="F8" i="3"/>
  <c r="F11" i="3"/>
  <c r="F3" i="3"/>
  <c r="F4" i="3"/>
  <c r="F10" i="3"/>
  <c r="F7" i="3"/>
  <c r="F9" i="3"/>
  <c r="F6" i="3"/>
  <c r="F5" i="3"/>
  <c r="F8" i="9" l="1"/>
  <c r="C12" i="9" s="1"/>
  <c r="C13" i="9" s="1"/>
  <c r="F8" i="8"/>
  <c r="C12" i="8" s="1"/>
  <c r="F11" i="5"/>
  <c r="F15" i="5" s="1"/>
  <c r="G37" i="4"/>
  <c r="G38" i="4"/>
  <c r="G33" i="4"/>
  <c r="G39" i="4"/>
  <c r="G32" i="4"/>
  <c r="G34" i="4"/>
  <c r="G36" i="4"/>
  <c r="G35" i="4"/>
  <c r="F12" i="3"/>
  <c r="D16" i="3" s="1"/>
  <c r="G40" i="4" l="1"/>
  <c r="O33" i="4" s="1"/>
</calcChain>
</file>

<file path=xl/sharedStrings.xml><?xml version="1.0" encoding="utf-8"?>
<sst xmlns="http://schemas.openxmlformats.org/spreadsheetml/2006/main" count="247" uniqueCount="157">
  <si>
    <t>Antall timer</t>
  </si>
  <si>
    <t>nedre gr.</t>
  </si>
  <si>
    <t>øvre grense</t>
  </si>
  <si>
    <t>Frekvens</t>
  </si>
  <si>
    <t>SUM</t>
  </si>
  <si>
    <t>Midtpunkt x_m</t>
  </si>
  <si>
    <t>x_m*f</t>
  </si>
  <si>
    <t>a) Gjennomsnittlig antal arbeidstimer=</t>
  </si>
  <si>
    <t>timer</t>
  </si>
  <si>
    <t>Relativ</t>
  </si>
  <si>
    <t>frekvens i %</t>
  </si>
  <si>
    <t>Kumulativ</t>
  </si>
  <si>
    <t>rel.frekv i %</t>
  </si>
  <si>
    <t>c) Medianen er ca.37,5  timer</t>
  </si>
  <si>
    <t>d) 80%-50%=30% av alle ansatte arbeidet mellom 37,5 t og 42,5 t</t>
  </si>
  <si>
    <t>Nedbør i mm</t>
  </si>
  <si>
    <t>nedre grense</t>
  </si>
  <si>
    <t>Alder (år)</t>
  </si>
  <si>
    <t>Antall (f)</t>
  </si>
  <si>
    <t>Relariv frekvens i %</t>
  </si>
  <si>
    <t>Relativ kum.frekvens i %</t>
  </si>
  <si>
    <t xml:space="preserve">a) Tilnærmet verdi for gjennomsnittet er </t>
  </si>
  <si>
    <t>år</t>
  </si>
  <si>
    <t>b)</t>
  </si>
  <si>
    <t>Alder</t>
  </si>
  <si>
    <t>Prisintervall i millioner</t>
  </si>
  <si>
    <t>ovre grense</t>
  </si>
  <si>
    <t>Antall hytter (f)</t>
  </si>
  <si>
    <t>midtpunkt x_m</t>
  </si>
  <si>
    <t>f*(x_m-g)^2</t>
  </si>
  <si>
    <t>bredde</t>
  </si>
  <si>
    <t>høyde</t>
  </si>
  <si>
    <t xml:space="preserve">a) Tilnærmet verdi for gjennomsnittsprisen er </t>
  </si>
  <si>
    <t>millioner</t>
  </si>
  <si>
    <t>b) Tilnærmet verdi for standardavvik er</t>
  </si>
  <si>
    <t xml:space="preserve">c) </t>
  </si>
  <si>
    <t>Intervall</t>
  </si>
  <si>
    <t>Høyde</t>
  </si>
  <si>
    <t>&lt;0, 0.5]</t>
  </si>
  <si>
    <t>&lt;0.5,1]</t>
  </si>
  <si>
    <t>&lt;1, 1.5]</t>
  </si>
  <si>
    <t>&lt;1.5,2]</t>
  </si>
  <si>
    <t>&lt;2, 2.5]</t>
  </si>
  <si>
    <t>&lt;2.5,3]</t>
  </si>
  <si>
    <t>&lt;3, 3.5]</t>
  </si>
  <si>
    <t>&lt;3.5, 4]</t>
  </si>
  <si>
    <t>&lt;4, 4.5]</t>
  </si>
  <si>
    <t xml:space="preserve">d) </t>
  </si>
  <si>
    <t>Relativ hyppighet</t>
  </si>
  <si>
    <t>Rel.kum.hyp</t>
  </si>
  <si>
    <t>e) Medianen - 25% av alle observasjonene, nedre kvartil-25%, øvre kvartil-75%</t>
  </si>
  <si>
    <t>Medianen er ca. 1,9 millioner</t>
  </si>
  <si>
    <t>Nedre kvartil er ca. 1,3 millioner</t>
  </si>
  <si>
    <t>Øvre kvartil er ca. 2,65 millioner</t>
  </si>
  <si>
    <t>f) Vi skal finne hvor mange prosent av hyttene ligger i prisinntervallet[2-1, 2+1]=[1,3]</t>
  </si>
  <si>
    <t>0,8-0,2=0,6</t>
  </si>
  <si>
    <t>Det betyr at ca.60% av hyttene ligger innenfor ett standardavvik fra snittet</t>
  </si>
  <si>
    <t>poeng</t>
  </si>
  <si>
    <t>Hyppighet</t>
  </si>
  <si>
    <t>rel.frekvens</t>
  </si>
  <si>
    <t>kum.rel.frekv</t>
  </si>
  <si>
    <t>kum.rel.frekv i%</t>
  </si>
  <si>
    <t>a)</t>
  </si>
  <si>
    <t>Grense</t>
  </si>
  <si>
    <t>Kumulativ relativ hyppighet i %</t>
  </si>
  <si>
    <t>Q_1 (nedre kvartil)=</t>
  </si>
  <si>
    <t>ca.172</t>
  </si>
  <si>
    <t>Q_2  (median)=</t>
  </si>
  <si>
    <t>ca.175</t>
  </si>
  <si>
    <t>Q_3 (øvre kvartil)=</t>
  </si>
  <si>
    <t>ca.177</t>
  </si>
  <si>
    <t>c) Ca.25% av ansatte fikk en poengsumm over 177</t>
  </si>
  <si>
    <t>d)</t>
  </si>
  <si>
    <t>x_m (midtpunkt)</t>
  </si>
  <si>
    <t>f*x_m</t>
  </si>
  <si>
    <t>Tilnærmet verdi for gjennomsnitt=</t>
  </si>
  <si>
    <t>Tilnærmet verdi for empirisk standardavvik=</t>
  </si>
  <si>
    <t>e) Ett standardavvik fra gjennomsnitt gir oss intervall som er &lt;175,5-7, 175,5+7&gt;=&lt;168,5, 182,5&gt;</t>
  </si>
  <si>
    <t>Der er ca.14%+22%+36%=72%</t>
  </si>
  <si>
    <t>Reiseutgifter</t>
  </si>
  <si>
    <t>Antall ansatte</t>
  </si>
  <si>
    <t>relativ hyppighet</t>
  </si>
  <si>
    <t>kum.rel. hyppighet</t>
  </si>
  <si>
    <t>a) Tilnærmet verdi for gjennomsnittet av reiseutgiftene er</t>
  </si>
  <si>
    <t>b) Tilnærmet verdi for empirisk standardavvik er</t>
  </si>
  <si>
    <t>c) siste kolonne i tabell</t>
  </si>
  <si>
    <t>Q_1 (nedre kvartil)= ca.300</t>
  </si>
  <si>
    <t>Q_2(median)=ca.500</t>
  </si>
  <si>
    <t>Q_3 (øvre kvartil)= ca.900</t>
  </si>
  <si>
    <t>År (x):</t>
  </si>
  <si>
    <t>a) Gjennomsnitt=</t>
  </si>
  <si>
    <t xml:space="preserve"> Standardavvik=</t>
  </si>
  <si>
    <t>b) Median=</t>
  </si>
  <si>
    <t>Variasjonsbredde=</t>
  </si>
  <si>
    <t>Frekvens (f)</t>
  </si>
  <si>
    <t>a) Gjennomsnittlig nedbør=</t>
  </si>
  <si>
    <t>mm</t>
  </si>
  <si>
    <t>b) Standardavviket=</t>
  </si>
  <si>
    <t>Nedbør</t>
  </si>
  <si>
    <t>Antall dager</t>
  </si>
  <si>
    <t>Mindre enn eller lik 0,2</t>
  </si>
  <si>
    <t>&lt;0.2, 1]</t>
  </si>
  <si>
    <t>&lt;1, 3]</t>
  </si>
  <si>
    <t>&lt;3, 5]</t>
  </si>
  <si>
    <t>&lt;5, 8]</t>
  </si>
  <si>
    <t>&lt;8,10]</t>
  </si>
  <si>
    <t>&lt;10, 16]</t>
  </si>
  <si>
    <r>
      <t xml:space="preserve">For gruppert materiale er et </t>
    </r>
    <r>
      <rPr>
        <b/>
        <sz val="11"/>
        <color theme="1"/>
        <rFont val="Aptos Narrow"/>
        <family val="2"/>
        <scheme val="minor"/>
      </rPr>
      <t>histogram</t>
    </r>
    <r>
      <rPr>
        <sz val="11"/>
        <color theme="1"/>
        <rFont val="Aptos Narrow"/>
        <family val="2"/>
        <scheme val="minor"/>
      </rPr>
      <t xml:space="preserve"> vanligvis det beste valget fordi det gir en visuell fremstilling av fordelingen av data innenfor intervaller.</t>
    </r>
  </si>
  <si>
    <t>Stolpene er sammenhengende (ingen mellomrom), noe som viser kontinuiteten i dataene.</t>
  </si>
  <si>
    <t>kum.rel.frekvens</t>
  </si>
  <si>
    <t>Medianenen er ca.0,5 mm</t>
  </si>
  <si>
    <t>e)</t>
  </si>
  <si>
    <t>92% -78%=14% av dagene hadde nedbør på mellom 2 mm og 6 mm</t>
  </si>
  <si>
    <t>c) 50% av alle observasjonene ligger mellom øvre og nedre kvartil.</t>
  </si>
  <si>
    <t>d) Medianen er ca.32 år</t>
  </si>
  <si>
    <t>e) 88%-32%=56% av medlemmer er mellom 24 og 46 år.</t>
  </si>
  <si>
    <t>kr</t>
  </si>
  <si>
    <t>c)</t>
  </si>
  <si>
    <t>c) Ca.</t>
  </si>
  <si>
    <t>av de ansatte har en alder lavere enn medianen.</t>
  </si>
  <si>
    <t>d) Den nyansatte bør være i alderen mellom 54 og 45 år</t>
  </si>
  <si>
    <t>e) Gjennomsnitt: Gjennomsnittet vil endres fordi en eldre person (63 år) erstattes av en yngre. Dette trekker gjennomsnittet ned.</t>
  </si>
  <si>
    <r>
      <t>Standardavvik</t>
    </r>
    <r>
      <rPr>
        <sz val="11"/>
        <color theme="1"/>
        <rFont val="Aptos Narrow"/>
        <family val="2"/>
        <scheme val="minor"/>
      </rPr>
      <t>: Standardavviket vil reduseres dersom den nyansatte har en alder nærmere gjennomsnittet enn 63 år</t>
    </r>
    <r>
      <rPr>
        <sz val="11"/>
        <color theme="1"/>
        <rFont val="Aptos Narrow"/>
        <family val="2"/>
        <scheme val="minor"/>
      </rPr>
      <t>.</t>
    </r>
  </si>
  <si>
    <t>Variasjonsbredde: Variasjonsbredden forandres ikke, fordi den største verdi og den minste verdi for alderen ikke forandres.</t>
  </si>
  <si>
    <t>Kr</t>
  </si>
  <si>
    <t>øvre gr.</t>
  </si>
  <si>
    <t xml:space="preserve">x_m </t>
  </si>
  <si>
    <t>rel.hyppighet</t>
  </si>
  <si>
    <t>rel.kum.hyppighet</t>
  </si>
  <si>
    <t xml:space="preserve">a) Tilnærmet verdi for gjennomsnittet av lommepengene er </t>
  </si>
  <si>
    <t>b) Empirisk standardavvik=</t>
  </si>
  <si>
    <t>c) Vi bruker relativ kummulativ hyppighet for å finne median og kvartiler.</t>
  </si>
  <si>
    <t>Q_2 (median)=</t>
  </si>
  <si>
    <t xml:space="preserve">Kvartilbredden er </t>
  </si>
  <si>
    <t>Q_3-Q_1=</t>
  </si>
  <si>
    <t>frekvens</t>
  </si>
  <si>
    <t>midtplunkt x_m</t>
  </si>
  <si>
    <t>Rel.frekvens</t>
  </si>
  <si>
    <t>Kum.rel.frekvens</t>
  </si>
  <si>
    <t>a) Gjennomsnittlig kronesum=</t>
  </si>
  <si>
    <t>b) Empirisk varians=</t>
  </si>
  <si>
    <t>Standardavviket=</t>
  </si>
  <si>
    <t>Medianen=</t>
  </si>
  <si>
    <t>ca.370 kr</t>
  </si>
  <si>
    <t>Q_1=</t>
  </si>
  <si>
    <t>ca.240 kr</t>
  </si>
  <si>
    <t>Q_3=</t>
  </si>
  <si>
    <t>ca.490 kr</t>
  </si>
  <si>
    <t>e) 93%-80%=13% av alle kundene betaler mellom 600 kr og 900 kr.</t>
  </si>
  <si>
    <t>Antall oppgaver</t>
  </si>
  <si>
    <t>midtpunnkt</t>
  </si>
  <si>
    <t xml:space="preserve">a) Gjennomsnittet er </t>
  </si>
  <si>
    <t>oppgaver</t>
  </si>
  <si>
    <t>Medianen er 20 oppgaver.</t>
  </si>
  <si>
    <t>Q_1=10 og Q_3=33</t>
  </si>
  <si>
    <t>Kvartilbredden er Q_3-Q_1=33-10=23 oppgaver</t>
  </si>
  <si>
    <t>Gjennomsnittet=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</si>
</sst>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0" fontId="0" fillId="0" borderId="0" xfId="0" applyNumberFormat="1"/>
    <xf numFmtId="1" fontId="0" fillId="2" borderId="0" xfId="0" applyNumberFormat="1" applyFill="1"/>
    <xf numFmtId="0" fontId="0" fillId="2" borderId="0" xfId="0" applyFill="1"/>
    <xf numFmtId="2" fontId="0" fillId="2" borderId="0" xfId="0" applyNumberFormat="1" applyFill="1"/>
    <xf numFmtId="9" fontId="0" fillId="0" borderId="0" xfId="0" applyNumberFormat="1"/>
    <xf numFmtId="0" fontId="0" fillId="3" borderId="0" xfId="0" applyFill="1"/>
    <xf numFmtId="0" fontId="0" fillId="3" borderId="0" xfId="0" applyFill="1" applyAlignment="1">
      <alignment wrapText="1"/>
    </xf>
    <xf numFmtId="164" fontId="0" fillId="0" borderId="0" xfId="0" applyNumberFormat="1"/>
    <xf numFmtId="0" fontId="0" fillId="0" borderId="0" xfId="0" applyAlignment="1">
      <alignment wrapText="1"/>
    </xf>
    <xf numFmtId="2" fontId="0" fillId="3" borderId="0" xfId="0" applyNumberFormat="1" applyFill="1"/>
    <xf numFmtId="164" fontId="0" fillId="3" borderId="0" xfId="0" applyNumberFormat="1" applyFill="1"/>
    <xf numFmtId="1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Nedbør i løpet av et døgn i løpet av et år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'Oppgave 6'!$B$17</c:f>
              <c:strCache>
                <c:ptCount val="1"/>
                <c:pt idx="0">
                  <c:v>Antall dager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'Oppgave 6'!$A$18:$A$24</c:f>
              <c:strCache>
                <c:ptCount val="7"/>
                <c:pt idx="0">
                  <c:v>Mindre enn eller lik 0,2</c:v>
                </c:pt>
                <c:pt idx="1">
                  <c:v>&lt;0.2, 1]</c:v>
                </c:pt>
                <c:pt idx="2">
                  <c:v>&lt;1, 3]</c:v>
                </c:pt>
                <c:pt idx="3">
                  <c:v>&lt;3, 5]</c:v>
                </c:pt>
                <c:pt idx="4">
                  <c:v>&lt;5, 8]</c:v>
                </c:pt>
                <c:pt idx="5">
                  <c:v>&lt;8,10]</c:v>
                </c:pt>
                <c:pt idx="6">
                  <c:v>&lt;10, 16]</c:v>
                </c:pt>
              </c:strCache>
            </c:strRef>
          </c:cat>
          <c:val>
            <c:numRef>
              <c:f>'Oppgave 6'!$B$18:$B$24</c:f>
              <c:numCache>
                <c:formatCode>General</c:formatCode>
                <c:ptCount val="7"/>
                <c:pt idx="0">
                  <c:v>145</c:v>
                </c:pt>
                <c:pt idx="1">
                  <c:v>100</c:v>
                </c:pt>
                <c:pt idx="2">
                  <c:v>50</c:v>
                </c:pt>
                <c:pt idx="3">
                  <c:v>30</c:v>
                </c:pt>
                <c:pt idx="4">
                  <c:v>20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3A-4578-B95A-6F6DEF66D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2437136"/>
        <c:axId val="952440016"/>
      </c:barChart>
      <c:catAx>
        <c:axId val="95243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 dager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52440016"/>
        <c:crosses val="autoZero"/>
        <c:auto val="1"/>
        <c:lblAlgn val="ctr"/>
        <c:lblOffset val="100"/>
        <c:noMultiLvlLbl val="0"/>
      </c:catAx>
      <c:valAx>
        <c:axId val="95244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Nedbør i 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52437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'[3]oppgave 14 (kap.1)'!$B$16</c:f>
              <c:strCache>
                <c:ptCount val="1"/>
                <c:pt idx="0">
                  <c:v>Kum.rel.frekvens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'[3]oppgave 14 (kap.1)'!$A$17:$A$22</c:f>
              <c:numCache>
                <c:formatCode>General</c:formatCode>
                <c:ptCount val="6"/>
                <c:pt idx="0">
                  <c:v>100</c:v>
                </c:pt>
                <c:pt idx="1">
                  <c:v>300</c:v>
                </c:pt>
                <c:pt idx="2">
                  <c:v>500</c:v>
                </c:pt>
                <c:pt idx="3">
                  <c:v>800</c:v>
                </c:pt>
                <c:pt idx="4">
                  <c:v>1200</c:v>
                </c:pt>
                <c:pt idx="5">
                  <c:v>1600</c:v>
                </c:pt>
              </c:numCache>
            </c:numRef>
          </c:xVal>
          <c:yVal>
            <c:numRef>
              <c:f>'[3]oppgave 14 (kap.1)'!$B$17:$B$22</c:f>
              <c:numCache>
                <c:formatCode>General</c:formatCode>
                <c:ptCount val="6"/>
                <c:pt idx="0">
                  <c:v>0.04</c:v>
                </c:pt>
                <c:pt idx="1">
                  <c:v>0.33999999999999997</c:v>
                </c:pt>
                <c:pt idx="2">
                  <c:v>0.76</c:v>
                </c:pt>
                <c:pt idx="3">
                  <c:v>0.92</c:v>
                </c:pt>
                <c:pt idx="4">
                  <c:v>0.98</c:v>
                </c:pt>
                <c:pt idx="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A52-43EA-B40F-2B7B60AA4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329168"/>
        <c:axId val="58330608"/>
      </c:scatterChart>
      <c:valAx>
        <c:axId val="58329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8330608"/>
        <c:crosses val="autoZero"/>
        <c:crossBetween val="midCat"/>
      </c:valAx>
      <c:valAx>
        <c:axId val="5833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8329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'Oppgave 15'!$B$14</c:f>
              <c:strCache>
                <c:ptCount val="1"/>
                <c:pt idx="0">
                  <c:v>Kum.rel.frekvens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'Oppgave 15'!$A$15:$A$18</c:f>
              <c:numCache>
                <c:formatCode>General</c:formatCode>
                <c:ptCount val="4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50</c:v>
                </c:pt>
              </c:numCache>
            </c:numRef>
          </c:xVal>
          <c:yVal>
            <c:numRef>
              <c:f>'Oppgave 15'!$B$15:$B$18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</c:v>
                </c:pt>
                <c:pt idx="3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74-4F53-9848-0F1B4D8B0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638040"/>
        <c:axId val="968635880"/>
      </c:scatterChart>
      <c:valAx>
        <c:axId val="968638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68635880"/>
        <c:crosses val="autoZero"/>
        <c:crossBetween val="midCat"/>
      </c:valAx>
      <c:valAx>
        <c:axId val="968635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686380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'Oppgave 6'!$B$53</c:f>
              <c:strCache>
                <c:ptCount val="1"/>
                <c:pt idx="0">
                  <c:v>kum.rel.frekvens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'Oppgave 6'!$A$54:$A$60</c:f>
              <c:numCache>
                <c:formatCode>General</c:formatCode>
                <c:ptCount val="7"/>
                <c:pt idx="0">
                  <c:v>0.2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8</c:v>
                </c:pt>
                <c:pt idx="5">
                  <c:v>10</c:v>
                </c:pt>
                <c:pt idx="6">
                  <c:v>16</c:v>
                </c:pt>
              </c:numCache>
            </c:numRef>
          </c:xVal>
          <c:yVal>
            <c:numRef>
              <c:f>'Oppgave 6'!$B$54:$B$60</c:f>
              <c:numCache>
                <c:formatCode>General</c:formatCode>
                <c:ptCount val="7"/>
                <c:pt idx="0">
                  <c:v>0.39726027397260272</c:v>
                </c:pt>
                <c:pt idx="1">
                  <c:v>0.67123287671232879</c:v>
                </c:pt>
                <c:pt idx="2">
                  <c:v>0.80821917808219179</c:v>
                </c:pt>
                <c:pt idx="3">
                  <c:v>0.8904109589041096</c:v>
                </c:pt>
                <c:pt idx="4">
                  <c:v>0.9452054794520548</c:v>
                </c:pt>
                <c:pt idx="5">
                  <c:v>0.9726027397260274</c:v>
                </c:pt>
                <c:pt idx="6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A86-4588-920E-6104AB0E1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1341736"/>
        <c:axId val="951340296"/>
      </c:scatterChart>
      <c:valAx>
        <c:axId val="951341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51340296"/>
        <c:crosses val="autoZero"/>
        <c:crossBetween val="midCat"/>
      </c:valAx>
      <c:valAx>
        <c:axId val="951340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513417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'Oppgave 7'!$B$17</c:f>
              <c:strCache>
                <c:ptCount val="1"/>
                <c:pt idx="0">
                  <c:v>Relativ kum.frekvens i %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'Oppgave 7'!$A$18:$A$26</c:f>
              <c:numCache>
                <c:formatCode>General</c:formatCode>
                <c:ptCount val="9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40</c:v>
                </c:pt>
                <c:pt idx="6">
                  <c:v>45</c:v>
                </c:pt>
                <c:pt idx="7">
                  <c:v>50</c:v>
                </c:pt>
                <c:pt idx="8">
                  <c:v>80</c:v>
                </c:pt>
              </c:numCache>
            </c:numRef>
          </c:xVal>
          <c:yVal>
            <c:numRef>
              <c:f>'Oppgave 7'!$B$18:$B$26</c:f>
              <c:numCache>
                <c:formatCode>0.00%</c:formatCode>
                <c:ptCount val="9"/>
                <c:pt idx="0">
                  <c:v>0.1</c:v>
                </c:pt>
                <c:pt idx="1">
                  <c:v>0.21250000000000002</c:v>
                </c:pt>
                <c:pt idx="2">
                  <c:v>0.33750000000000002</c:v>
                </c:pt>
                <c:pt idx="3">
                  <c:v>0.46250000000000002</c:v>
                </c:pt>
                <c:pt idx="4">
                  <c:v>0.625</c:v>
                </c:pt>
                <c:pt idx="5">
                  <c:v>0.75</c:v>
                </c:pt>
                <c:pt idx="6">
                  <c:v>0.85</c:v>
                </c:pt>
                <c:pt idx="7">
                  <c:v>0.92499999999999993</c:v>
                </c:pt>
                <c:pt idx="8">
                  <c:v>0.99999999999999989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55-45F6-8EAF-3D82FBCAA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5579768"/>
        <c:axId val="965575808"/>
      </c:scatterChart>
      <c:valAx>
        <c:axId val="965579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65575808"/>
        <c:crosses val="autoZero"/>
        <c:crossBetween val="midCat"/>
      </c:valAx>
      <c:valAx>
        <c:axId val="96557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65579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Fordeling</a:t>
            </a:r>
            <a:r>
              <a:rPr lang="en-US" baseline="0"/>
              <a:t> mellom prisgruppene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[1]opp.4!$B$19</c:f>
              <c:strCache>
                <c:ptCount val="1"/>
                <c:pt idx="0">
                  <c:v>Høyde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[1]opp.4!$A$20:$A$28</c:f>
              <c:strCache>
                <c:ptCount val="9"/>
                <c:pt idx="0">
                  <c:v>&lt;0, 0.5]</c:v>
                </c:pt>
                <c:pt idx="1">
                  <c:v>&lt;0.5,1]</c:v>
                </c:pt>
                <c:pt idx="2">
                  <c:v>&lt;1, 1.5]</c:v>
                </c:pt>
                <c:pt idx="3">
                  <c:v>&lt;1.5,2]</c:v>
                </c:pt>
                <c:pt idx="4">
                  <c:v>&lt;2, 2.5]</c:v>
                </c:pt>
                <c:pt idx="5">
                  <c:v>&lt;2.5,3]</c:v>
                </c:pt>
                <c:pt idx="6">
                  <c:v>&lt;3, 3.5]</c:v>
                </c:pt>
                <c:pt idx="7">
                  <c:v>&lt;3.5, 4]</c:v>
                </c:pt>
                <c:pt idx="8">
                  <c:v>&lt;4, 4.5]</c:v>
                </c:pt>
              </c:strCache>
            </c:strRef>
          </c:cat>
          <c:val>
            <c:numRef>
              <c:f>[1]opp.4!$B$20:$B$28</c:f>
              <c:numCache>
                <c:formatCode>General</c:formatCode>
                <c:ptCount val="9"/>
                <c:pt idx="0">
                  <c:v>60</c:v>
                </c:pt>
                <c:pt idx="1">
                  <c:v>120</c:v>
                </c:pt>
                <c:pt idx="2">
                  <c:v>140</c:v>
                </c:pt>
                <c:pt idx="3">
                  <c:v>220</c:v>
                </c:pt>
                <c:pt idx="4">
                  <c:v>180</c:v>
                </c:pt>
                <c:pt idx="5">
                  <c:v>100</c:v>
                </c:pt>
                <c:pt idx="6">
                  <c:v>80</c:v>
                </c:pt>
                <c:pt idx="7">
                  <c:v>60</c:v>
                </c:pt>
                <c:pt idx="8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9D-4DD0-A73D-AB3DED947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752208912"/>
        <c:axId val="752203008"/>
      </c:barChart>
      <c:catAx>
        <c:axId val="75220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52203008"/>
        <c:crosses val="autoZero"/>
        <c:auto val="1"/>
        <c:lblAlgn val="ctr"/>
        <c:lblOffset val="100"/>
        <c:noMultiLvlLbl val="0"/>
      </c:catAx>
      <c:valAx>
        <c:axId val="75220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52208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Relativ</a:t>
            </a:r>
            <a:r>
              <a:rPr lang="nb-NO" baseline="0"/>
              <a:t> kumulativ hyppighet</a:t>
            </a:r>
          </a:p>
          <a:p>
            <a:pPr>
              <a:defRPr/>
            </a:pPr>
            <a:endParaRPr lang="nb-N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[1]opp.4!$K$19:$K$27</c:f>
              <c:numCache>
                <c:formatCode>General</c:formatCode>
                <c:ptCount val="9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</c:numCache>
            </c:numRef>
          </c:cat>
          <c:val>
            <c:numRef>
              <c:f>[1]opp.4!$L$19:$L$27</c:f>
              <c:numCache>
                <c:formatCode>General</c:formatCode>
                <c:ptCount val="9"/>
                <c:pt idx="0">
                  <c:v>0.18</c:v>
                </c:pt>
                <c:pt idx="1">
                  <c:v>0.32</c:v>
                </c:pt>
                <c:pt idx="2">
                  <c:v>0.54</c:v>
                </c:pt>
                <c:pt idx="3">
                  <c:v>0.72</c:v>
                </c:pt>
                <c:pt idx="4">
                  <c:v>0.82</c:v>
                </c:pt>
                <c:pt idx="5">
                  <c:v>0.89999999999999991</c:v>
                </c:pt>
                <c:pt idx="6">
                  <c:v>0.96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4-4E35-A73F-7CAE1D175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7481064"/>
        <c:axId val="647481720"/>
      </c:lineChart>
      <c:catAx>
        <c:axId val="647481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47481720"/>
        <c:crosses val="autoZero"/>
        <c:auto val="1"/>
        <c:lblAlgn val="ctr"/>
        <c:lblOffset val="100"/>
        <c:noMultiLvlLbl val="0"/>
      </c:catAx>
      <c:valAx>
        <c:axId val="647481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47481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[1]opp.6!$B$13</c:f>
              <c:strCache>
                <c:ptCount val="1"/>
                <c:pt idx="0">
                  <c:v>Kumulativ relativ hyppighet i %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[1]opp.6!$A$14:$A$22</c:f>
              <c:numCache>
                <c:formatCode>General</c:formatCode>
                <c:ptCount val="9"/>
                <c:pt idx="0">
                  <c:v>150</c:v>
                </c:pt>
                <c:pt idx="1">
                  <c:v>160</c:v>
                </c:pt>
                <c:pt idx="2">
                  <c:v>165</c:v>
                </c:pt>
                <c:pt idx="3">
                  <c:v>170</c:v>
                </c:pt>
                <c:pt idx="4">
                  <c:v>175</c:v>
                </c:pt>
                <c:pt idx="5">
                  <c:v>180</c:v>
                </c:pt>
                <c:pt idx="6">
                  <c:v>185</c:v>
                </c:pt>
                <c:pt idx="7">
                  <c:v>190</c:v>
                </c:pt>
                <c:pt idx="8">
                  <c:v>200</c:v>
                </c:pt>
              </c:numCache>
            </c:numRef>
          </c:xVal>
          <c:yVal>
            <c:numRef>
              <c:f>[1]opp.6!$B$14:$B$22</c:f>
              <c:numCache>
                <c:formatCode>General</c:formatCode>
                <c:ptCount val="9"/>
                <c:pt idx="0">
                  <c:v>0</c:v>
                </c:pt>
                <c:pt idx="1">
                  <c:v>0.02</c:v>
                </c:pt>
                <c:pt idx="2">
                  <c:v>0.06</c:v>
                </c:pt>
                <c:pt idx="3">
                  <c:v>0.2</c:v>
                </c:pt>
                <c:pt idx="4">
                  <c:v>0.42000000000000004</c:v>
                </c:pt>
                <c:pt idx="5">
                  <c:v>0.78</c:v>
                </c:pt>
                <c:pt idx="6">
                  <c:v>0.94000000000000006</c:v>
                </c:pt>
                <c:pt idx="7">
                  <c:v>0.98000000000000009</c:v>
                </c:pt>
                <c:pt idx="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4A6-421B-B519-F363AA1C5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0818416"/>
        <c:axId val="810813168"/>
      </c:scatterChart>
      <c:valAx>
        <c:axId val="810818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10813168"/>
        <c:crosses val="autoZero"/>
        <c:crossBetween val="midCat"/>
      </c:valAx>
      <c:valAx>
        <c:axId val="81081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10818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[1]opp.7!$B$20</c:f>
              <c:strCache>
                <c:ptCount val="1"/>
                <c:pt idx="0">
                  <c:v>kum.rel. hyppighet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[1]opp.7!$A$21:$A$28</c:f>
              <c:numCache>
                <c:formatCode>General</c:formatCode>
                <c:ptCount val="8"/>
                <c:pt idx="0">
                  <c:v>200</c:v>
                </c:pt>
                <c:pt idx="1">
                  <c:v>400</c:v>
                </c:pt>
                <c:pt idx="2">
                  <c:v>600</c:v>
                </c:pt>
                <c:pt idx="3">
                  <c:v>800</c:v>
                </c:pt>
                <c:pt idx="4">
                  <c:v>1000</c:v>
                </c:pt>
                <c:pt idx="5">
                  <c:v>1200</c:v>
                </c:pt>
                <c:pt idx="6">
                  <c:v>1400</c:v>
                </c:pt>
                <c:pt idx="7">
                  <c:v>1600</c:v>
                </c:pt>
              </c:numCache>
            </c:numRef>
          </c:cat>
          <c:val>
            <c:numRef>
              <c:f>[1]opp.7!$B$21:$B$28</c:f>
              <c:numCache>
                <c:formatCode>General</c:formatCode>
                <c:ptCount val="8"/>
                <c:pt idx="0">
                  <c:v>0.16666666666666666</c:v>
                </c:pt>
                <c:pt idx="1">
                  <c:v>0.3666666666666667</c:v>
                </c:pt>
                <c:pt idx="2">
                  <c:v>0.60000000000000009</c:v>
                </c:pt>
                <c:pt idx="3">
                  <c:v>0.70000000000000007</c:v>
                </c:pt>
                <c:pt idx="4">
                  <c:v>0.8</c:v>
                </c:pt>
                <c:pt idx="5">
                  <c:v>0.9</c:v>
                </c:pt>
                <c:pt idx="6">
                  <c:v>0.96666666666666667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3-411E-B659-EB3096729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2362504"/>
        <c:axId val="492362832"/>
      </c:lineChart>
      <c:catAx>
        <c:axId val="492362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92362832"/>
        <c:crosses val="autoZero"/>
        <c:auto val="1"/>
        <c:lblAlgn val="ctr"/>
        <c:lblOffset val="100"/>
        <c:noMultiLvlLbl val="0"/>
      </c:catAx>
      <c:valAx>
        <c:axId val="49236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92362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1207755905511811"/>
          <c:y val="0.19486111111111112"/>
          <c:w val="0.82844663167104116"/>
          <c:h val="0.72125801983085447"/>
        </c:manualLayout>
      </c:layout>
      <c:scatterChart>
        <c:scatterStyle val="lineMarker"/>
        <c:varyColors val="0"/>
        <c:ser>
          <c:idx val="0"/>
          <c:order val="0"/>
          <c:tx>
            <c:strRef>
              <c:f>'Oppgave 11'!$B$12:$B$13</c:f>
              <c:strCache>
                <c:ptCount val="2"/>
                <c:pt idx="0">
                  <c:v>Kumulativ</c:v>
                </c:pt>
                <c:pt idx="1">
                  <c:v>rel.frekv i %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'Oppgave 11'!$A$14:$A$18</c:f>
              <c:numCache>
                <c:formatCode>General</c:formatCode>
                <c:ptCount val="5"/>
                <c:pt idx="0">
                  <c:v>20</c:v>
                </c:pt>
                <c:pt idx="1">
                  <c:v>35</c:v>
                </c:pt>
                <c:pt idx="2">
                  <c:v>40</c:v>
                </c:pt>
                <c:pt idx="3">
                  <c:v>50</c:v>
                </c:pt>
                <c:pt idx="4">
                  <c:v>55</c:v>
                </c:pt>
              </c:numCache>
            </c:numRef>
          </c:xVal>
          <c:yVal>
            <c:numRef>
              <c:f>'Oppgave 11'!$B$14:$B$18</c:f>
              <c:numCache>
                <c:formatCode>0.00%</c:formatCode>
                <c:ptCount val="5"/>
                <c:pt idx="0">
                  <c:v>0.04</c:v>
                </c:pt>
                <c:pt idx="1">
                  <c:v>0.27999999999999997</c:v>
                </c:pt>
                <c:pt idx="2">
                  <c:v>0.76</c:v>
                </c:pt>
                <c:pt idx="3">
                  <c:v>0.96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F6-41A3-ABA1-C306EF534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8059464"/>
        <c:axId val="848059824"/>
      </c:scatterChart>
      <c:valAx>
        <c:axId val="848059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48059824"/>
        <c:crosses val="autoZero"/>
        <c:crossBetween val="midCat"/>
      </c:valAx>
      <c:valAx>
        <c:axId val="84805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48059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Relativ kummulativ hyppighet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[2]opp.14!$B$16</c:f>
              <c:strCache>
                <c:ptCount val="1"/>
                <c:pt idx="0">
                  <c:v>rel.kum.hyppighet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[2]opp.14!$A$17:$A$21</c:f>
              <c:numCache>
                <c:formatCode>General</c:formatCode>
                <c:ptCount val="5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75</c:v>
                </c:pt>
              </c:numCache>
            </c:numRef>
          </c:xVal>
          <c:yVal>
            <c:numRef>
              <c:f>[2]opp.14!$B$17:$B$21</c:f>
              <c:numCache>
                <c:formatCode>General</c:formatCode>
                <c:ptCount val="5"/>
                <c:pt idx="0">
                  <c:v>0.25</c:v>
                </c:pt>
                <c:pt idx="1">
                  <c:v>0.5</c:v>
                </c:pt>
                <c:pt idx="2">
                  <c:v>0.7</c:v>
                </c:pt>
                <c:pt idx="3">
                  <c:v>0.79999999999999993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01B-4031-A86E-7D1DEF9A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961672"/>
        <c:axId val="813962984"/>
      </c:scatterChart>
      <c:valAx>
        <c:axId val="813961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13962984"/>
        <c:crosses val="autoZero"/>
        <c:crossBetween val="midCat"/>
      </c:valAx>
      <c:valAx>
        <c:axId val="813962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139616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9.xml"/><Relationship Id="rId1" Type="http://schemas.openxmlformats.org/officeDocument/2006/relationships/image" Target="../media/image9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234950</xdr:colOff>
      <xdr:row>1</xdr:row>
      <xdr:rowOff>177800</xdr:rowOff>
    </xdr:from>
    <xdr:to>
      <xdr:col>18</xdr:col>
      <xdr:colOff>203512</xdr:colOff>
      <xdr:row>21</xdr:row>
      <xdr:rowOff>101785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CDBED90-D069-7D84-7476-D0931DB1A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7350" y="361950"/>
          <a:ext cx="6064562" cy="3606985"/>
        </a:xfrm>
        <a:prstGeom prst="rect">
          <a:avLst/>
        </a:prstGeom>
      </xdr:spPr>
    </xdr:pic>
    <xdr:clientData/>
  </xdr:twoCellAnchor>
  <xdr:twoCellAnchor>
    <xdr:from>
      <xdr:col>2</xdr:col>
      <xdr:colOff>346075</xdr:colOff>
      <xdr:row>15</xdr:row>
      <xdr:rowOff>9525</xdr:rowOff>
    </xdr:from>
    <xdr:to>
      <xdr:col>8</xdr:col>
      <xdr:colOff>225425</xdr:colOff>
      <xdr:row>29</xdr:row>
      <xdr:rowOff>174625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5DC3A35-96B3-97BD-44CD-E52C29FF3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304799</xdr:colOff>
      <xdr:row>30</xdr:row>
      <xdr:rowOff>142263</xdr:rowOff>
    </xdr:from>
    <xdr:to>
      <xdr:col>8</xdr:col>
      <xdr:colOff>305154</xdr:colOff>
      <xdr:row>47</xdr:row>
      <xdr:rowOff>171701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05F41D5D-55D6-0A41-7AFA-A54DAA4C8A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5461"/>
        <a:stretch/>
      </xdr:blipFill>
      <xdr:spPr>
        <a:xfrm>
          <a:off x="1828799" y="5666763"/>
          <a:ext cx="4724755" cy="3159988"/>
        </a:xfrm>
        <a:prstGeom prst="rect">
          <a:avLst/>
        </a:prstGeom>
      </xdr:spPr>
    </xdr:pic>
    <xdr:clientData/>
  </xdr:twoCellAnchor>
  <xdr:twoCellAnchor>
    <xdr:from>
      <xdr:col>2</xdr:col>
      <xdr:colOff>676275</xdr:colOff>
      <xdr:row>50</xdr:row>
      <xdr:rowOff>155575</xdr:rowOff>
    </xdr:from>
    <xdr:to>
      <xdr:col>8</xdr:col>
      <xdr:colOff>523875</xdr:colOff>
      <xdr:row>65</xdr:row>
      <xdr:rowOff>136525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E89AAA6-C0C2-17CB-9794-31C67C702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247650</xdr:colOff>
      <xdr:row>59</xdr:row>
      <xdr:rowOff>101600</xdr:rowOff>
    </xdr:from>
    <xdr:to>
      <xdr:col>3</xdr:col>
      <xdr:colOff>393700</xdr:colOff>
      <xdr:row>59</xdr:row>
      <xdr:rowOff>107950</xdr:rowOff>
    </xdr:to>
    <xdr:cxnSp macro="">
      <xdr:nvCxnSpPr>
        <xdr:cNvPr id="8" name="Rett pilkobling 7">
          <a:extLst>
            <a:ext uri="{FF2B5EF4-FFF2-40B4-BE49-F238E27FC236}">
              <a16:creationId xmlns:a16="http://schemas.microsoft.com/office/drawing/2014/main" id="{BEBC81D2-321F-3FDE-71E0-B6C20A144180}"/>
            </a:ext>
          </a:extLst>
        </xdr:cNvPr>
        <xdr:cNvCxnSpPr/>
      </xdr:nvCxnSpPr>
      <xdr:spPr>
        <a:xfrm>
          <a:off x="2533650" y="10966450"/>
          <a:ext cx="146050" cy="6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349250</xdr:colOff>
      <xdr:row>59</xdr:row>
      <xdr:rowOff>139700</xdr:rowOff>
    </xdr:from>
    <xdr:to>
      <xdr:col>3</xdr:col>
      <xdr:colOff>349250</xdr:colOff>
      <xdr:row>64</xdr:row>
      <xdr:rowOff>50800</xdr:rowOff>
    </xdr:to>
    <xdr:cxnSp macro="">
      <xdr:nvCxnSpPr>
        <xdr:cNvPr id="10" name="Rett pilkobling 9">
          <a:extLst>
            <a:ext uri="{FF2B5EF4-FFF2-40B4-BE49-F238E27FC236}">
              <a16:creationId xmlns:a16="http://schemas.microsoft.com/office/drawing/2014/main" id="{BB83A987-E8AB-8302-4184-30EEBD891E6E}"/>
            </a:ext>
          </a:extLst>
        </xdr:cNvPr>
        <xdr:cNvCxnSpPr/>
      </xdr:nvCxnSpPr>
      <xdr:spPr>
        <a:xfrm>
          <a:off x="2635250" y="11004550"/>
          <a:ext cx="0" cy="831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692150</xdr:colOff>
      <xdr:row>57</xdr:row>
      <xdr:rowOff>76200</xdr:rowOff>
    </xdr:from>
    <xdr:to>
      <xdr:col>3</xdr:col>
      <xdr:colOff>692150</xdr:colOff>
      <xdr:row>64</xdr:row>
      <xdr:rowOff>19050</xdr:rowOff>
    </xdr:to>
    <xdr:cxnSp macro="">
      <xdr:nvCxnSpPr>
        <xdr:cNvPr id="12" name="Rett pilkobling 11">
          <a:extLst>
            <a:ext uri="{FF2B5EF4-FFF2-40B4-BE49-F238E27FC236}">
              <a16:creationId xmlns:a16="http://schemas.microsoft.com/office/drawing/2014/main" id="{0B08B562-86B3-E3D5-1F9F-943491651651}"/>
            </a:ext>
          </a:extLst>
        </xdr:cNvPr>
        <xdr:cNvCxnSpPr/>
      </xdr:nvCxnSpPr>
      <xdr:spPr>
        <a:xfrm flipV="1">
          <a:off x="2978150" y="10572750"/>
          <a:ext cx="0" cy="12319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247650</xdr:colOff>
      <xdr:row>57</xdr:row>
      <xdr:rowOff>82550</xdr:rowOff>
    </xdr:from>
    <xdr:to>
      <xdr:col>3</xdr:col>
      <xdr:colOff>660400</xdr:colOff>
      <xdr:row>57</xdr:row>
      <xdr:rowOff>82550</xdr:rowOff>
    </xdr:to>
    <xdr:cxnSp macro="">
      <xdr:nvCxnSpPr>
        <xdr:cNvPr id="14" name="Rett pilkobling 13">
          <a:extLst>
            <a:ext uri="{FF2B5EF4-FFF2-40B4-BE49-F238E27FC236}">
              <a16:creationId xmlns:a16="http://schemas.microsoft.com/office/drawing/2014/main" id="{4D496B31-A481-57D6-E64F-E29CBA1C14B1}"/>
            </a:ext>
          </a:extLst>
        </xdr:cNvPr>
        <xdr:cNvCxnSpPr/>
      </xdr:nvCxnSpPr>
      <xdr:spPr>
        <a:xfrm flipH="1">
          <a:off x="2533650" y="10579100"/>
          <a:ext cx="412750" cy="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723900</xdr:colOff>
      <xdr:row>55</xdr:row>
      <xdr:rowOff>177800</xdr:rowOff>
    </xdr:from>
    <xdr:to>
      <xdr:col>4</xdr:col>
      <xdr:colOff>723900</xdr:colOff>
      <xdr:row>64</xdr:row>
      <xdr:rowOff>6350</xdr:rowOff>
    </xdr:to>
    <xdr:cxnSp macro="">
      <xdr:nvCxnSpPr>
        <xdr:cNvPr id="16" name="Rett pilkobling 15">
          <a:extLst>
            <a:ext uri="{FF2B5EF4-FFF2-40B4-BE49-F238E27FC236}">
              <a16:creationId xmlns:a16="http://schemas.microsoft.com/office/drawing/2014/main" id="{263AA265-87C2-7CC7-FB9A-72C472C59BF2}"/>
            </a:ext>
          </a:extLst>
        </xdr:cNvPr>
        <xdr:cNvCxnSpPr/>
      </xdr:nvCxnSpPr>
      <xdr:spPr>
        <a:xfrm flipV="1">
          <a:off x="3892550" y="10306050"/>
          <a:ext cx="0" cy="14859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234950</xdr:colOff>
      <xdr:row>55</xdr:row>
      <xdr:rowOff>165100</xdr:rowOff>
    </xdr:from>
    <xdr:to>
      <xdr:col>4</xdr:col>
      <xdr:colOff>635000</xdr:colOff>
      <xdr:row>55</xdr:row>
      <xdr:rowOff>171450</xdr:rowOff>
    </xdr:to>
    <xdr:cxnSp macro="">
      <xdr:nvCxnSpPr>
        <xdr:cNvPr id="18" name="Rett pilkobling 17">
          <a:extLst>
            <a:ext uri="{FF2B5EF4-FFF2-40B4-BE49-F238E27FC236}">
              <a16:creationId xmlns:a16="http://schemas.microsoft.com/office/drawing/2014/main" id="{1A9CAA17-3E7F-A8E2-A003-4EB084BA89C6}"/>
            </a:ext>
          </a:extLst>
        </xdr:cNvPr>
        <xdr:cNvCxnSpPr/>
      </xdr:nvCxnSpPr>
      <xdr:spPr>
        <a:xfrm flipH="1">
          <a:off x="2520950" y="10293350"/>
          <a:ext cx="1282700" cy="63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508000</xdr:colOff>
      <xdr:row>0</xdr:row>
      <xdr:rowOff>0</xdr:rowOff>
    </xdr:from>
    <xdr:to>
      <xdr:col>18</xdr:col>
      <xdr:colOff>171746</xdr:colOff>
      <xdr:row>11</xdr:row>
      <xdr:rowOff>19155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892EE92-E902-A00A-2EB6-997C6C5E8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0"/>
          <a:ext cx="5759746" cy="2044805"/>
        </a:xfrm>
        <a:prstGeom prst="rect">
          <a:avLst/>
        </a:prstGeom>
      </xdr:spPr>
    </xdr:pic>
    <xdr:clientData/>
  </xdr:twoCellAnchor>
  <xdr:twoCellAnchor>
    <xdr:from>
      <xdr:col>5</xdr:col>
      <xdr:colOff>748030</xdr:colOff>
      <xdr:row>12</xdr:row>
      <xdr:rowOff>120650</xdr:rowOff>
    </xdr:from>
    <xdr:to>
      <xdr:col>11</xdr:col>
      <xdr:colOff>365760</xdr:colOff>
      <xdr:row>27</xdr:row>
      <xdr:rowOff>120650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733D6E43-BD4D-48C7-8439-0E2988520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18922</xdr:colOff>
      <xdr:row>29</xdr:row>
      <xdr:rowOff>50800</xdr:rowOff>
    </xdr:from>
    <xdr:to>
      <xdr:col>7</xdr:col>
      <xdr:colOff>584533</xdr:colOff>
      <xdr:row>46</xdr:row>
      <xdr:rowOff>139893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52A10EF3-A0AB-8821-FA8F-D1D57D4B0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0922" y="5391150"/>
          <a:ext cx="5550361" cy="3219643"/>
        </a:xfrm>
        <a:prstGeom prst="rect">
          <a:avLst/>
        </a:prstGeom>
      </xdr:spPr>
    </xdr:pic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0.07018</cdr:x>
      <cdr:y>0.73056</cdr:y>
    </cdr:from>
    <cdr:to>
      <cdr:x>0.30153</cdr:x>
      <cdr:y>0.73056</cdr:y>
    </cdr:to>
    <cdr:cxnSp macro="">
      <cdr:nvCxnSpPr>
        <cdr:cNvPr id="3" name="Rett pilkobling 2">
          <a:extLst xmlns:a="http://schemas.openxmlformats.org/drawingml/2006/main">
            <a:ext uri="{FF2B5EF4-FFF2-40B4-BE49-F238E27FC236}">
              <a16:creationId xmlns:a16="http://schemas.microsoft.com/office/drawing/2014/main" id="{2381D5CA-4197-AD2D-3A76-85ED3E2443F4}"/>
            </a:ext>
          </a:extLst>
        </cdr:cNvPr>
        <cdr:cNvCxnSpPr/>
      </cdr:nvCxnSpPr>
      <cdr:spPr>
        <a:xfrm xmlns:a="http://schemas.openxmlformats.org/drawingml/2006/main">
          <a:off x="321310" y="2004060"/>
          <a:ext cx="1059180" cy="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0.2982</cdr:x>
      <cdr:y>0.74444</cdr:y>
    </cdr:from>
    <cdr:to>
      <cdr:x>0.2982</cdr:x>
      <cdr:y>0.89444</cdr:y>
    </cdr:to>
    <cdr:cxnSp macro="">
      <cdr:nvCxnSpPr>
        <cdr:cNvPr id="5" name="Rett pilkobling 4">
          <a:extLst xmlns:a="http://schemas.openxmlformats.org/drawingml/2006/main">
            <a:ext uri="{FF2B5EF4-FFF2-40B4-BE49-F238E27FC236}">
              <a16:creationId xmlns:a16="http://schemas.microsoft.com/office/drawing/2014/main" id="{B1CD4FE1-0FB1-1F8E-2123-D6DEBAA258DD}"/>
            </a:ext>
          </a:extLst>
        </cdr:cNvPr>
        <cdr:cNvCxnSpPr/>
      </cdr:nvCxnSpPr>
      <cdr:spPr>
        <a:xfrm xmlns:a="http://schemas.openxmlformats.org/drawingml/2006/main">
          <a:off x="1365250" y="2042160"/>
          <a:ext cx="0" cy="41148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0.07018</cdr:x>
      <cdr:y>0.58611</cdr:y>
    </cdr:from>
    <cdr:to>
      <cdr:x>0.40804</cdr:x>
      <cdr:y>0.59167</cdr:y>
    </cdr:to>
    <cdr:cxnSp macro="">
      <cdr:nvCxnSpPr>
        <cdr:cNvPr id="9" name="Rett pilkobling 8">
          <a:extLst xmlns:a="http://schemas.openxmlformats.org/drawingml/2006/main">
            <a:ext uri="{FF2B5EF4-FFF2-40B4-BE49-F238E27FC236}">
              <a16:creationId xmlns:a16="http://schemas.microsoft.com/office/drawing/2014/main" id="{5866AA5C-A780-FD61-2F87-428749663B3D}"/>
            </a:ext>
          </a:extLst>
        </cdr:cNvPr>
        <cdr:cNvCxnSpPr/>
      </cdr:nvCxnSpPr>
      <cdr:spPr>
        <a:xfrm xmlns:a="http://schemas.openxmlformats.org/drawingml/2006/main">
          <a:off x="321310" y="1607820"/>
          <a:ext cx="1546860" cy="152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0.40472</cdr:x>
      <cdr:y>0.59167</cdr:y>
    </cdr:from>
    <cdr:to>
      <cdr:x>0.40472</cdr:x>
      <cdr:y>0.90556</cdr:y>
    </cdr:to>
    <cdr:cxnSp macro="">
      <cdr:nvCxnSpPr>
        <cdr:cNvPr id="11" name="Rett pilkobling 10">
          <a:extLst xmlns:a="http://schemas.openxmlformats.org/drawingml/2006/main">
            <a:ext uri="{FF2B5EF4-FFF2-40B4-BE49-F238E27FC236}">
              <a16:creationId xmlns:a16="http://schemas.microsoft.com/office/drawing/2014/main" id="{0606127A-4AE7-C865-5003-CFA145F75BB5}"/>
            </a:ext>
          </a:extLst>
        </cdr:cNvPr>
        <cdr:cNvCxnSpPr/>
      </cdr:nvCxnSpPr>
      <cdr:spPr>
        <a:xfrm xmlns:a="http://schemas.openxmlformats.org/drawingml/2006/main">
          <a:off x="1852930" y="1623060"/>
          <a:ext cx="0" cy="86106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0.06352</cdr:x>
      <cdr:y>0.43889</cdr:y>
    </cdr:from>
    <cdr:to>
      <cdr:x>0.57781</cdr:x>
      <cdr:y>0.44444</cdr:y>
    </cdr:to>
    <cdr:cxnSp macro="">
      <cdr:nvCxnSpPr>
        <cdr:cNvPr id="13" name="Rett pilkobling 12">
          <a:extLst xmlns:a="http://schemas.openxmlformats.org/drawingml/2006/main">
            <a:ext uri="{FF2B5EF4-FFF2-40B4-BE49-F238E27FC236}">
              <a16:creationId xmlns:a16="http://schemas.microsoft.com/office/drawing/2014/main" id="{5D9FDEFE-E119-E1CC-600E-9A1683A407CB}"/>
            </a:ext>
          </a:extLst>
        </cdr:cNvPr>
        <cdr:cNvCxnSpPr/>
      </cdr:nvCxnSpPr>
      <cdr:spPr>
        <a:xfrm xmlns:a="http://schemas.openxmlformats.org/drawingml/2006/main" flipV="1">
          <a:off x="290830" y="1203960"/>
          <a:ext cx="2354580" cy="152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0.58114</cdr:x>
      <cdr:y>0.45</cdr:y>
    </cdr:from>
    <cdr:to>
      <cdr:x>0.58114</cdr:x>
      <cdr:y>0.9</cdr:y>
    </cdr:to>
    <cdr:cxnSp macro="">
      <cdr:nvCxnSpPr>
        <cdr:cNvPr id="16" name="Rett pilkobling 15">
          <a:extLst xmlns:a="http://schemas.openxmlformats.org/drawingml/2006/main">
            <a:ext uri="{FF2B5EF4-FFF2-40B4-BE49-F238E27FC236}">
              <a16:creationId xmlns:a16="http://schemas.microsoft.com/office/drawing/2014/main" id="{3F936AD2-D9F7-2C1E-1D05-2FEA2A3CE310}"/>
            </a:ext>
          </a:extLst>
        </cdr:cNvPr>
        <cdr:cNvCxnSpPr/>
      </cdr:nvCxnSpPr>
      <cdr:spPr>
        <a:xfrm xmlns:a="http://schemas.openxmlformats.org/drawingml/2006/main">
          <a:off x="2660650" y="1234440"/>
          <a:ext cx="0" cy="12344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692150</xdr:colOff>
      <xdr:row>2</xdr:row>
      <xdr:rowOff>177800</xdr:rowOff>
    </xdr:from>
    <xdr:to>
      <xdr:col>17</xdr:col>
      <xdr:colOff>501954</xdr:colOff>
      <xdr:row>27</xdr:row>
      <xdr:rowOff>76431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EC4DF18-DE3A-A426-9BBE-F2C99EF8D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8900" y="546100"/>
          <a:ext cx="5905804" cy="4502381"/>
        </a:xfrm>
        <a:prstGeom prst="rect">
          <a:avLst/>
        </a:prstGeom>
      </xdr:spPr>
    </xdr:pic>
    <xdr:clientData/>
  </xdr:twoCellAnchor>
  <xdr:twoCellAnchor>
    <xdr:from>
      <xdr:col>3</xdr:col>
      <xdr:colOff>349249</xdr:colOff>
      <xdr:row>10</xdr:row>
      <xdr:rowOff>176896</xdr:rowOff>
    </xdr:from>
    <xdr:to>
      <xdr:col>9</xdr:col>
      <xdr:colOff>190499</xdr:colOff>
      <xdr:row>25</xdr:row>
      <xdr:rowOff>130632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167CF32D-697B-45C2-A313-5B3488FBFC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684893</xdr:colOff>
      <xdr:row>19</xdr:row>
      <xdr:rowOff>122465</xdr:rowOff>
    </xdr:from>
    <xdr:to>
      <xdr:col>4</xdr:col>
      <xdr:colOff>621393</xdr:colOff>
      <xdr:row>19</xdr:row>
      <xdr:rowOff>131536</xdr:rowOff>
    </xdr:to>
    <xdr:cxnSp macro="">
      <xdr:nvCxnSpPr>
        <xdr:cNvPr id="15" name="Rett pilkobling 14">
          <a:extLst>
            <a:ext uri="{FF2B5EF4-FFF2-40B4-BE49-F238E27FC236}">
              <a16:creationId xmlns:a16="http://schemas.microsoft.com/office/drawing/2014/main" id="{0CC96377-15CF-4826-AD88-89958A9E283F}"/>
            </a:ext>
          </a:extLst>
        </xdr:cNvPr>
        <xdr:cNvCxnSpPr/>
      </xdr:nvCxnSpPr>
      <xdr:spPr>
        <a:xfrm flipV="1">
          <a:off x="2970893" y="3621315"/>
          <a:ext cx="857250" cy="9071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566964</xdr:colOff>
      <xdr:row>19</xdr:row>
      <xdr:rowOff>145143</xdr:rowOff>
    </xdr:from>
    <xdr:to>
      <xdr:col>4</xdr:col>
      <xdr:colOff>566964</xdr:colOff>
      <xdr:row>24</xdr:row>
      <xdr:rowOff>31750</xdr:rowOff>
    </xdr:to>
    <xdr:cxnSp macro="">
      <xdr:nvCxnSpPr>
        <xdr:cNvPr id="16" name="Rett pilkobling 15">
          <a:extLst>
            <a:ext uri="{FF2B5EF4-FFF2-40B4-BE49-F238E27FC236}">
              <a16:creationId xmlns:a16="http://schemas.microsoft.com/office/drawing/2014/main" id="{7C2D7D0B-C843-4F01-8DCF-1B5468F46F91}"/>
            </a:ext>
          </a:extLst>
        </xdr:cNvPr>
        <xdr:cNvCxnSpPr/>
      </xdr:nvCxnSpPr>
      <xdr:spPr>
        <a:xfrm>
          <a:off x="3773714" y="3643993"/>
          <a:ext cx="0" cy="807357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693964</xdr:colOff>
      <xdr:row>21</xdr:row>
      <xdr:rowOff>172357</xdr:rowOff>
    </xdr:from>
    <xdr:to>
      <xdr:col>4</xdr:col>
      <xdr:colOff>312964</xdr:colOff>
      <xdr:row>21</xdr:row>
      <xdr:rowOff>172357</xdr:rowOff>
    </xdr:to>
    <xdr:cxnSp macro="">
      <xdr:nvCxnSpPr>
        <xdr:cNvPr id="17" name="Rett pilkobling 16">
          <a:extLst>
            <a:ext uri="{FF2B5EF4-FFF2-40B4-BE49-F238E27FC236}">
              <a16:creationId xmlns:a16="http://schemas.microsoft.com/office/drawing/2014/main" id="{9294117B-90C8-4633-BE4F-1C14F4D9BD59}"/>
            </a:ext>
          </a:extLst>
        </xdr:cNvPr>
        <xdr:cNvCxnSpPr/>
      </xdr:nvCxnSpPr>
      <xdr:spPr>
        <a:xfrm>
          <a:off x="2979964" y="4039507"/>
          <a:ext cx="5397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272143</xdr:colOff>
      <xdr:row>22</xdr:row>
      <xdr:rowOff>18143</xdr:rowOff>
    </xdr:from>
    <xdr:to>
      <xdr:col>4</xdr:col>
      <xdr:colOff>276679</xdr:colOff>
      <xdr:row>24</xdr:row>
      <xdr:rowOff>45357</xdr:rowOff>
    </xdr:to>
    <xdr:cxnSp macro="">
      <xdr:nvCxnSpPr>
        <xdr:cNvPr id="18" name="Rett pilkobling 17">
          <a:extLst>
            <a:ext uri="{FF2B5EF4-FFF2-40B4-BE49-F238E27FC236}">
              <a16:creationId xmlns:a16="http://schemas.microsoft.com/office/drawing/2014/main" id="{087B66CB-67B2-4019-95B2-AB4A91F826BD}"/>
            </a:ext>
          </a:extLst>
        </xdr:cNvPr>
        <xdr:cNvCxnSpPr/>
      </xdr:nvCxnSpPr>
      <xdr:spPr>
        <a:xfrm>
          <a:off x="3478893" y="4069443"/>
          <a:ext cx="4536" cy="395514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</xdr:col>
      <xdr:colOff>671286</xdr:colOff>
      <xdr:row>17</xdr:row>
      <xdr:rowOff>86178</xdr:rowOff>
    </xdr:from>
    <xdr:to>
      <xdr:col>5</xdr:col>
      <xdr:colOff>99786</xdr:colOff>
      <xdr:row>17</xdr:row>
      <xdr:rowOff>86178</xdr:rowOff>
    </xdr:to>
    <xdr:cxnSp macro="">
      <xdr:nvCxnSpPr>
        <xdr:cNvPr id="19" name="Rett pilkobling 18">
          <a:extLst>
            <a:ext uri="{FF2B5EF4-FFF2-40B4-BE49-F238E27FC236}">
              <a16:creationId xmlns:a16="http://schemas.microsoft.com/office/drawing/2014/main" id="{F61C253D-09CB-4C99-87A5-590110EA3D97}"/>
            </a:ext>
          </a:extLst>
        </xdr:cNvPr>
        <xdr:cNvCxnSpPr/>
      </xdr:nvCxnSpPr>
      <xdr:spPr>
        <a:xfrm>
          <a:off x="2957286" y="3216728"/>
          <a:ext cx="11112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68036</xdr:colOff>
      <xdr:row>17</xdr:row>
      <xdr:rowOff>122464</xdr:rowOff>
    </xdr:from>
    <xdr:to>
      <xdr:col>5</xdr:col>
      <xdr:colOff>86179</xdr:colOff>
      <xdr:row>24</xdr:row>
      <xdr:rowOff>45357</xdr:rowOff>
    </xdr:to>
    <xdr:cxnSp macro="">
      <xdr:nvCxnSpPr>
        <xdr:cNvPr id="20" name="Rett pilkobling 19">
          <a:extLst>
            <a:ext uri="{FF2B5EF4-FFF2-40B4-BE49-F238E27FC236}">
              <a16:creationId xmlns:a16="http://schemas.microsoft.com/office/drawing/2014/main" id="{7C71CDFA-346C-4801-8FA7-6B4B1FF98E82}"/>
            </a:ext>
          </a:extLst>
        </xdr:cNvPr>
        <xdr:cNvCxnSpPr/>
      </xdr:nvCxnSpPr>
      <xdr:spPr>
        <a:xfrm>
          <a:off x="4036786" y="3253014"/>
          <a:ext cx="18143" cy="1211943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322036</xdr:colOff>
      <xdr:row>16</xdr:row>
      <xdr:rowOff>176892</xdr:rowOff>
    </xdr:from>
    <xdr:to>
      <xdr:col>5</xdr:col>
      <xdr:colOff>335643</xdr:colOff>
      <xdr:row>24</xdr:row>
      <xdr:rowOff>22678</xdr:rowOff>
    </xdr:to>
    <xdr:cxnSp macro="">
      <xdr:nvCxnSpPr>
        <xdr:cNvPr id="21" name="Rett pilkobling 20">
          <a:extLst>
            <a:ext uri="{FF2B5EF4-FFF2-40B4-BE49-F238E27FC236}">
              <a16:creationId xmlns:a16="http://schemas.microsoft.com/office/drawing/2014/main" id="{8345C306-E0BE-4829-AB8B-AE74F1697245}"/>
            </a:ext>
          </a:extLst>
        </xdr:cNvPr>
        <xdr:cNvCxnSpPr/>
      </xdr:nvCxnSpPr>
      <xdr:spPr>
        <a:xfrm flipH="1" flipV="1">
          <a:off x="4290786" y="3123292"/>
          <a:ext cx="13607" cy="1318986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648607</xdr:colOff>
      <xdr:row>17</xdr:row>
      <xdr:rowOff>13607</xdr:rowOff>
    </xdr:from>
    <xdr:to>
      <xdr:col>5</xdr:col>
      <xdr:colOff>254000</xdr:colOff>
      <xdr:row>17</xdr:row>
      <xdr:rowOff>18143</xdr:rowOff>
    </xdr:to>
    <xdr:cxnSp macro="">
      <xdr:nvCxnSpPr>
        <xdr:cNvPr id="22" name="Rett pilkobling 21">
          <a:extLst>
            <a:ext uri="{FF2B5EF4-FFF2-40B4-BE49-F238E27FC236}">
              <a16:creationId xmlns:a16="http://schemas.microsoft.com/office/drawing/2014/main" id="{ED9FE7C3-85B7-4609-AFD1-E659E876CD98}"/>
            </a:ext>
          </a:extLst>
        </xdr:cNvPr>
        <xdr:cNvCxnSpPr/>
      </xdr:nvCxnSpPr>
      <xdr:spPr>
        <a:xfrm flipH="1" flipV="1">
          <a:off x="2934607" y="3144157"/>
          <a:ext cx="1288143" cy="4536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208643</xdr:colOff>
      <xdr:row>15</xdr:row>
      <xdr:rowOff>163286</xdr:rowOff>
    </xdr:from>
    <xdr:to>
      <xdr:col>6</xdr:col>
      <xdr:colOff>213179</xdr:colOff>
      <xdr:row>24</xdr:row>
      <xdr:rowOff>22678</xdr:rowOff>
    </xdr:to>
    <xdr:cxnSp macro="">
      <xdr:nvCxnSpPr>
        <xdr:cNvPr id="23" name="Rett pilkobling 22">
          <a:extLst>
            <a:ext uri="{FF2B5EF4-FFF2-40B4-BE49-F238E27FC236}">
              <a16:creationId xmlns:a16="http://schemas.microsoft.com/office/drawing/2014/main" id="{1B1A9EA8-9703-4765-BA4E-D0EB2C0369D9}"/>
            </a:ext>
          </a:extLst>
        </xdr:cNvPr>
        <xdr:cNvCxnSpPr/>
      </xdr:nvCxnSpPr>
      <xdr:spPr>
        <a:xfrm flipH="1" flipV="1">
          <a:off x="4939393" y="2925536"/>
          <a:ext cx="4536" cy="1516742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689429</xdr:colOff>
      <xdr:row>15</xdr:row>
      <xdr:rowOff>158750</xdr:rowOff>
    </xdr:from>
    <xdr:to>
      <xdr:col>6</xdr:col>
      <xdr:colOff>163286</xdr:colOff>
      <xdr:row>15</xdr:row>
      <xdr:rowOff>167822</xdr:rowOff>
    </xdr:to>
    <xdr:cxnSp macro="">
      <xdr:nvCxnSpPr>
        <xdr:cNvPr id="24" name="Rett pilkobling 23">
          <a:extLst>
            <a:ext uri="{FF2B5EF4-FFF2-40B4-BE49-F238E27FC236}">
              <a16:creationId xmlns:a16="http://schemas.microsoft.com/office/drawing/2014/main" id="{1CDCB8D3-8341-4CB9-B70C-695A1DB07544}"/>
            </a:ext>
          </a:extLst>
        </xdr:cNvPr>
        <xdr:cNvCxnSpPr/>
      </xdr:nvCxnSpPr>
      <xdr:spPr>
        <a:xfrm flipH="1" flipV="1">
          <a:off x="2975429" y="2921000"/>
          <a:ext cx="1918607" cy="9072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393700</xdr:colOff>
      <xdr:row>18</xdr:row>
      <xdr:rowOff>95250</xdr:rowOff>
    </xdr:from>
    <xdr:to>
      <xdr:col>16</xdr:col>
      <xdr:colOff>279707</xdr:colOff>
      <xdr:row>42</xdr:row>
      <xdr:rowOff>133579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2EFEFC0-A699-CE79-3EC5-F38395239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9700" y="3409950"/>
          <a:ext cx="5982007" cy="4457929"/>
        </a:xfrm>
        <a:prstGeom prst="rect">
          <a:avLst/>
        </a:prstGeom>
      </xdr:spPr>
    </xdr:pic>
    <xdr:clientData/>
  </xdr:twoCellAnchor>
  <xdr:twoCellAnchor>
    <xdr:from>
      <xdr:col>2</xdr:col>
      <xdr:colOff>327025</xdr:colOff>
      <xdr:row>12</xdr:row>
      <xdr:rowOff>15875</xdr:rowOff>
    </xdr:from>
    <xdr:to>
      <xdr:col>8</xdr:col>
      <xdr:colOff>327025</xdr:colOff>
      <xdr:row>26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0556B87-1579-1B37-86FB-F48683861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0.07431</cdr:x>
      <cdr:y>0.73495</cdr:y>
    </cdr:from>
    <cdr:to>
      <cdr:x>0.21597</cdr:x>
      <cdr:y>0.73958</cdr:y>
    </cdr:to>
    <cdr:cxnSp macro="">
      <cdr:nvCxnSpPr>
        <cdr:cNvPr id="3" name="Rett pilkobling 2">
          <a:extLst xmlns:a="http://schemas.openxmlformats.org/drawingml/2006/main">
            <a:ext uri="{FF2B5EF4-FFF2-40B4-BE49-F238E27FC236}">
              <a16:creationId xmlns:a16="http://schemas.microsoft.com/office/drawing/2014/main" id="{C5E7F5BD-DB25-C870-31C5-63AE02A9552D}"/>
            </a:ext>
          </a:extLst>
        </cdr:cNvPr>
        <cdr:cNvCxnSpPr/>
      </cdr:nvCxnSpPr>
      <cdr:spPr>
        <a:xfrm xmlns:a="http://schemas.openxmlformats.org/drawingml/2006/main">
          <a:off x="339725" y="2016125"/>
          <a:ext cx="647700" cy="127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0.21597</cdr:x>
      <cdr:y>0.74653</cdr:y>
    </cdr:from>
    <cdr:to>
      <cdr:x>0.21875</cdr:x>
      <cdr:y>0.91319</cdr:y>
    </cdr:to>
    <cdr:cxnSp macro="">
      <cdr:nvCxnSpPr>
        <cdr:cNvPr id="5" name="Rett pilkobling 4">
          <a:extLst xmlns:a="http://schemas.openxmlformats.org/drawingml/2006/main">
            <a:ext uri="{FF2B5EF4-FFF2-40B4-BE49-F238E27FC236}">
              <a16:creationId xmlns:a16="http://schemas.microsoft.com/office/drawing/2014/main" id="{86B62660-9E2F-4EEE-F405-248204FE98D7}"/>
            </a:ext>
          </a:extLst>
        </cdr:cNvPr>
        <cdr:cNvCxnSpPr/>
      </cdr:nvCxnSpPr>
      <cdr:spPr>
        <a:xfrm xmlns:a="http://schemas.openxmlformats.org/drawingml/2006/main">
          <a:off x="987425" y="2047875"/>
          <a:ext cx="12700" cy="4572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0.07431</cdr:x>
      <cdr:y>0.58912</cdr:y>
    </cdr:from>
    <cdr:to>
      <cdr:x>0.36181</cdr:x>
      <cdr:y>0.59838</cdr:y>
    </cdr:to>
    <cdr:cxnSp macro="">
      <cdr:nvCxnSpPr>
        <cdr:cNvPr id="7" name="Rett pilkobling 6">
          <a:extLst xmlns:a="http://schemas.openxmlformats.org/drawingml/2006/main">
            <a:ext uri="{FF2B5EF4-FFF2-40B4-BE49-F238E27FC236}">
              <a16:creationId xmlns:a16="http://schemas.microsoft.com/office/drawing/2014/main" id="{22A6E73F-38E0-9698-DFDB-31691AE828AF}"/>
            </a:ext>
          </a:extLst>
        </cdr:cNvPr>
        <cdr:cNvCxnSpPr/>
      </cdr:nvCxnSpPr>
      <cdr:spPr>
        <a:xfrm xmlns:a="http://schemas.openxmlformats.org/drawingml/2006/main" flipV="1">
          <a:off x="339725" y="1616075"/>
          <a:ext cx="1314450" cy="254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0.36736</cdr:x>
      <cdr:y>0.61227</cdr:y>
    </cdr:from>
    <cdr:to>
      <cdr:x>0.37014</cdr:x>
      <cdr:y>0.89468</cdr:y>
    </cdr:to>
    <cdr:cxnSp macro="">
      <cdr:nvCxnSpPr>
        <cdr:cNvPr id="9" name="Rett pilkobling 8">
          <a:extLst xmlns:a="http://schemas.openxmlformats.org/drawingml/2006/main">
            <a:ext uri="{FF2B5EF4-FFF2-40B4-BE49-F238E27FC236}">
              <a16:creationId xmlns:a16="http://schemas.microsoft.com/office/drawing/2014/main" id="{433849BF-A12E-F593-548D-EAEB21D5772A}"/>
            </a:ext>
          </a:extLst>
        </cdr:cNvPr>
        <cdr:cNvCxnSpPr/>
      </cdr:nvCxnSpPr>
      <cdr:spPr>
        <a:xfrm xmlns:a="http://schemas.openxmlformats.org/drawingml/2006/main" flipH="1">
          <a:off x="1679575" y="1679575"/>
          <a:ext cx="12700" cy="7747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0.07292</cdr:x>
      <cdr:y>0.43171</cdr:y>
    </cdr:from>
    <cdr:to>
      <cdr:x>0.55903</cdr:x>
      <cdr:y>0.43634</cdr:y>
    </cdr:to>
    <cdr:cxnSp macro="">
      <cdr:nvCxnSpPr>
        <cdr:cNvPr id="11" name="Rett pilkobling 10">
          <a:extLst xmlns:a="http://schemas.openxmlformats.org/drawingml/2006/main">
            <a:ext uri="{FF2B5EF4-FFF2-40B4-BE49-F238E27FC236}">
              <a16:creationId xmlns:a16="http://schemas.microsoft.com/office/drawing/2014/main" id="{C107EB30-30C3-2130-9C82-B732FE187D1A}"/>
            </a:ext>
          </a:extLst>
        </cdr:cNvPr>
        <cdr:cNvCxnSpPr/>
      </cdr:nvCxnSpPr>
      <cdr:spPr>
        <a:xfrm xmlns:a="http://schemas.openxmlformats.org/drawingml/2006/main" flipV="1">
          <a:off x="333375" y="1184275"/>
          <a:ext cx="2222500" cy="127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0.55764</cdr:x>
      <cdr:y>0.45486</cdr:y>
    </cdr:from>
    <cdr:to>
      <cdr:x>0.55903</cdr:x>
      <cdr:y>0.89931</cdr:y>
    </cdr:to>
    <cdr:cxnSp macro="">
      <cdr:nvCxnSpPr>
        <cdr:cNvPr id="13" name="Rett pilkobling 12">
          <a:extLst xmlns:a="http://schemas.openxmlformats.org/drawingml/2006/main">
            <a:ext uri="{FF2B5EF4-FFF2-40B4-BE49-F238E27FC236}">
              <a16:creationId xmlns:a16="http://schemas.microsoft.com/office/drawing/2014/main" id="{DD772CEB-BB6C-8C23-FF43-B3A9E97E00B9}"/>
            </a:ext>
          </a:extLst>
        </cdr:cNvPr>
        <cdr:cNvCxnSpPr/>
      </cdr:nvCxnSpPr>
      <cdr:spPr>
        <a:xfrm xmlns:a="http://schemas.openxmlformats.org/drawingml/2006/main" flipH="1">
          <a:off x="2549525" y="1247775"/>
          <a:ext cx="6350" cy="12192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742950</xdr:colOff>
      <xdr:row>0</xdr:row>
      <xdr:rowOff>0</xdr:rowOff>
    </xdr:from>
    <xdr:to>
      <xdr:col>16</xdr:col>
      <xdr:colOff>387684</xdr:colOff>
      <xdr:row>11</xdr:row>
      <xdr:rowOff>69958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09310C8-2650-7ADE-5F0C-68C876E3E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6950" y="0"/>
          <a:ext cx="6502734" cy="2095608"/>
        </a:xfrm>
        <a:prstGeom prst="rect">
          <a:avLst/>
        </a:prstGeom>
      </xdr:spPr>
    </xdr:pic>
    <xdr:clientData/>
  </xdr:twoCellAnchor>
  <xdr:twoCellAnchor>
    <xdr:from>
      <xdr:col>4</xdr:col>
      <xdr:colOff>288925</xdr:colOff>
      <xdr:row>13</xdr:row>
      <xdr:rowOff>60325</xdr:rowOff>
    </xdr:from>
    <xdr:to>
      <xdr:col>8</xdr:col>
      <xdr:colOff>200025</xdr:colOff>
      <xdr:row>28</xdr:row>
      <xdr:rowOff>41275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F793D8B-88B3-6833-2CED-131353AA7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139700</xdr:colOff>
      <xdr:row>22</xdr:row>
      <xdr:rowOff>12700</xdr:rowOff>
    </xdr:from>
    <xdr:to>
      <xdr:col>5</xdr:col>
      <xdr:colOff>1454150</xdr:colOff>
      <xdr:row>22</xdr:row>
      <xdr:rowOff>31750</xdr:rowOff>
    </xdr:to>
    <xdr:cxnSp macro="">
      <xdr:nvCxnSpPr>
        <xdr:cNvPr id="5" name="Rett pilkobling 4">
          <a:extLst>
            <a:ext uri="{FF2B5EF4-FFF2-40B4-BE49-F238E27FC236}">
              <a16:creationId xmlns:a16="http://schemas.microsoft.com/office/drawing/2014/main" id="{2EE28573-B3AE-857B-DF0A-3E4151602E6F}"/>
            </a:ext>
          </a:extLst>
        </xdr:cNvPr>
        <xdr:cNvCxnSpPr/>
      </xdr:nvCxnSpPr>
      <xdr:spPr>
        <a:xfrm flipV="1">
          <a:off x="4197350" y="4064000"/>
          <a:ext cx="1314450" cy="19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1460500</xdr:colOff>
      <xdr:row>22</xdr:row>
      <xdr:rowOff>57150</xdr:rowOff>
    </xdr:from>
    <xdr:to>
      <xdr:col>5</xdr:col>
      <xdr:colOff>1473200</xdr:colOff>
      <xdr:row>26</xdr:row>
      <xdr:rowOff>158750</xdr:rowOff>
    </xdr:to>
    <xdr:cxnSp macro="">
      <xdr:nvCxnSpPr>
        <xdr:cNvPr id="11" name="Rett pilkobling 10">
          <a:extLst>
            <a:ext uri="{FF2B5EF4-FFF2-40B4-BE49-F238E27FC236}">
              <a16:creationId xmlns:a16="http://schemas.microsoft.com/office/drawing/2014/main" id="{6B2BAF65-DC36-320D-C345-B17DCE15C4D0}"/>
            </a:ext>
          </a:extLst>
        </xdr:cNvPr>
        <xdr:cNvCxnSpPr/>
      </xdr:nvCxnSpPr>
      <xdr:spPr>
        <a:xfrm flipH="1">
          <a:off x="5518150" y="4108450"/>
          <a:ext cx="12700" cy="8382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1149350</xdr:colOff>
      <xdr:row>23</xdr:row>
      <xdr:rowOff>152400</xdr:rowOff>
    </xdr:from>
    <xdr:to>
      <xdr:col>5</xdr:col>
      <xdr:colOff>1155700</xdr:colOff>
      <xdr:row>26</xdr:row>
      <xdr:rowOff>127000</xdr:rowOff>
    </xdr:to>
    <xdr:cxnSp macro="">
      <xdr:nvCxnSpPr>
        <xdr:cNvPr id="15" name="Rett pilkobling 14">
          <a:extLst>
            <a:ext uri="{FF2B5EF4-FFF2-40B4-BE49-F238E27FC236}">
              <a16:creationId xmlns:a16="http://schemas.microsoft.com/office/drawing/2014/main" id="{91B3D66B-FC9E-B184-4237-55D5263EC28F}"/>
            </a:ext>
          </a:extLst>
        </xdr:cNvPr>
        <xdr:cNvCxnSpPr/>
      </xdr:nvCxnSpPr>
      <xdr:spPr>
        <a:xfrm flipH="1" flipV="1">
          <a:off x="5207000" y="4387850"/>
          <a:ext cx="6350" cy="5270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120650</xdr:colOff>
      <xdr:row>23</xdr:row>
      <xdr:rowOff>146050</xdr:rowOff>
    </xdr:from>
    <xdr:to>
      <xdr:col>5</xdr:col>
      <xdr:colOff>1104900</xdr:colOff>
      <xdr:row>23</xdr:row>
      <xdr:rowOff>152400</xdr:rowOff>
    </xdr:to>
    <xdr:cxnSp macro="">
      <xdr:nvCxnSpPr>
        <xdr:cNvPr id="17" name="Rett pilkobling 16">
          <a:extLst>
            <a:ext uri="{FF2B5EF4-FFF2-40B4-BE49-F238E27FC236}">
              <a16:creationId xmlns:a16="http://schemas.microsoft.com/office/drawing/2014/main" id="{9B7C5477-942A-11B9-FC1D-21812E8C6093}"/>
            </a:ext>
          </a:extLst>
        </xdr:cNvPr>
        <xdr:cNvCxnSpPr/>
      </xdr:nvCxnSpPr>
      <xdr:spPr>
        <a:xfrm flipH="1">
          <a:off x="4178300" y="4381500"/>
          <a:ext cx="984250" cy="63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539750</xdr:colOff>
      <xdr:row>18</xdr:row>
      <xdr:rowOff>152400</xdr:rowOff>
    </xdr:from>
    <xdr:to>
      <xdr:col>6</xdr:col>
      <xdr:colOff>546100</xdr:colOff>
      <xdr:row>26</xdr:row>
      <xdr:rowOff>101600</xdr:rowOff>
    </xdr:to>
    <xdr:cxnSp macro="">
      <xdr:nvCxnSpPr>
        <xdr:cNvPr id="19" name="Rett pilkobling 18">
          <a:extLst>
            <a:ext uri="{FF2B5EF4-FFF2-40B4-BE49-F238E27FC236}">
              <a16:creationId xmlns:a16="http://schemas.microsoft.com/office/drawing/2014/main" id="{F17CD65E-8817-FF25-7E6E-BFF980736CCB}"/>
            </a:ext>
          </a:extLst>
        </xdr:cNvPr>
        <xdr:cNvCxnSpPr/>
      </xdr:nvCxnSpPr>
      <xdr:spPr>
        <a:xfrm flipV="1">
          <a:off x="6127750" y="3467100"/>
          <a:ext cx="6350" cy="14224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</xdr:colOff>
      <xdr:row>18</xdr:row>
      <xdr:rowOff>127000</xdr:rowOff>
    </xdr:from>
    <xdr:to>
      <xdr:col>6</xdr:col>
      <xdr:colOff>482600</xdr:colOff>
      <xdr:row>18</xdr:row>
      <xdr:rowOff>133350</xdr:rowOff>
    </xdr:to>
    <xdr:cxnSp macro="">
      <xdr:nvCxnSpPr>
        <xdr:cNvPr id="21" name="Rett pilkobling 20">
          <a:extLst>
            <a:ext uri="{FF2B5EF4-FFF2-40B4-BE49-F238E27FC236}">
              <a16:creationId xmlns:a16="http://schemas.microsoft.com/office/drawing/2014/main" id="{10188BB5-75C6-B1AD-1D68-A03DC9391402}"/>
            </a:ext>
          </a:extLst>
        </xdr:cNvPr>
        <xdr:cNvCxnSpPr/>
      </xdr:nvCxnSpPr>
      <xdr:spPr>
        <a:xfrm flipH="1">
          <a:off x="4210050" y="3441700"/>
          <a:ext cx="1860550" cy="63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577850</xdr:colOff>
      <xdr:row>0</xdr:row>
      <xdr:rowOff>0</xdr:rowOff>
    </xdr:from>
    <xdr:to>
      <xdr:col>16</xdr:col>
      <xdr:colOff>527361</xdr:colOff>
      <xdr:row>24</xdr:row>
      <xdr:rowOff>19278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8B893B6-58C8-67A3-A167-521046680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0"/>
          <a:ext cx="6045511" cy="4438878"/>
        </a:xfrm>
        <a:prstGeom prst="rect">
          <a:avLst/>
        </a:prstGeom>
      </xdr:spPr>
    </xdr:pic>
    <xdr:clientData/>
  </xdr:twoCellAnchor>
  <xdr:twoCellAnchor>
    <xdr:from>
      <xdr:col>3</xdr:col>
      <xdr:colOff>304800</xdr:colOff>
      <xdr:row>17</xdr:row>
      <xdr:rowOff>171450</xdr:rowOff>
    </xdr:from>
    <xdr:to>
      <xdr:col>8</xdr:col>
      <xdr:colOff>769620</xdr:colOff>
      <xdr:row>32</xdr:row>
      <xdr:rowOff>171450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1E21E1B2-4084-487E-87BA-E2CCED903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228600</xdr:colOff>
      <xdr:row>33</xdr:row>
      <xdr:rowOff>148590</xdr:rowOff>
    </xdr:from>
    <xdr:to>
      <xdr:col>12</xdr:col>
      <xdr:colOff>45720</xdr:colOff>
      <xdr:row>48</xdr:row>
      <xdr:rowOff>148590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AD49E790-4DF6-444E-BCDB-707AB5F837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556260</xdr:colOff>
      <xdr:row>45</xdr:row>
      <xdr:rowOff>15240</xdr:rowOff>
    </xdr:from>
    <xdr:to>
      <xdr:col>7</xdr:col>
      <xdr:colOff>251460</xdr:colOff>
      <xdr:row>45</xdr:row>
      <xdr:rowOff>22860</xdr:rowOff>
    </xdr:to>
    <xdr:cxnSp macro="">
      <xdr:nvCxnSpPr>
        <xdr:cNvPr id="13" name="Rett pilkobling 12">
          <a:extLst>
            <a:ext uri="{FF2B5EF4-FFF2-40B4-BE49-F238E27FC236}">
              <a16:creationId xmlns:a16="http://schemas.microsoft.com/office/drawing/2014/main" id="{48D34D32-5000-4FD9-B3C7-C0C869B52638}"/>
            </a:ext>
          </a:extLst>
        </xdr:cNvPr>
        <xdr:cNvCxnSpPr/>
      </xdr:nvCxnSpPr>
      <xdr:spPr>
        <a:xfrm flipV="1">
          <a:off x="5674360" y="8301990"/>
          <a:ext cx="457200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243840</xdr:colOff>
      <xdr:row>45</xdr:row>
      <xdr:rowOff>22860</xdr:rowOff>
    </xdr:from>
    <xdr:to>
      <xdr:col>7</xdr:col>
      <xdr:colOff>251460</xdr:colOff>
      <xdr:row>47</xdr:row>
      <xdr:rowOff>22860</xdr:rowOff>
    </xdr:to>
    <xdr:cxnSp macro="">
      <xdr:nvCxnSpPr>
        <xdr:cNvPr id="14" name="Rett pilkobling 13">
          <a:extLst>
            <a:ext uri="{FF2B5EF4-FFF2-40B4-BE49-F238E27FC236}">
              <a16:creationId xmlns:a16="http://schemas.microsoft.com/office/drawing/2014/main" id="{79FED5CE-E325-4AC9-BEE6-2C423D34DB6F}"/>
            </a:ext>
          </a:extLst>
        </xdr:cNvPr>
        <xdr:cNvCxnSpPr/>
      </xdr:nvCxnSpPr>
      <xdr:spPr>
        <a:xfrm>
          <a:off x="6123940" y="8309610"/>
          <a:ext cx="7620" cy="368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510540</xdr:colOff>
      <xdr:row>43</xdr:row>
      <xdr:rowOff>30480</xdr:rowOff>
    </xdr:from>
    <xdr:to>
      <xdr:col>8</xdr:col>
      <xdr:colOff>76200</xdr:colOff>
      <xdr:row>43</xdr:row>
      <xdr:rowOff>30480</xdr:rowOff>
    </xdr:to>
    <xdr:cxnSp macro="">
      <xdr:nvCxnSpPr>
        <xdr:cNvPr id="15" name="Rett pilkobling 14">
          <a:extLst>
            <a:ext uri="{FF2B5EF4-FFF2-40B4-BE49-F238E27FC236}">
              <a16:creationId xmlns:a16="http://schemas.microsoft.com/office/drawing/2014/main" id="{799B0FF4-8183-40AC-8EC5-D8E68C3E9A88}"/>
            </a:ext>
          </a:extLst>
        </xdr:cNvPr>
        <xdr:cNvCxnSpPr/>
      </xdr:nvCxnSpPr>
      <xdr:spPr>
        <a:xfrm>
          <a:off x="5628640" y="7948930"/>
          <a:ext cx="108966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45720</xdr:colOff>
      <xdr:row>43</xdr:row>
      <xdr:rowOff>38100</xdr:rowOff>
    </xdr:from>
    <xdr:to>
      <xdr:col>8</xdr:col>
      <xdr:colOff>60960</xdr:colOff>
      <xdr:row>47</xdr:row>
      <xdr:rowOff>45720</xdr:rowOff>
    </xdr:to>
    <xdr:cxnSp macro="">
      <xdr:nvCxnSpPr>
        <xdr:cNvPr id="16" name="Rett pilkobling 15">
          <a:extLst>
            <a:ext uri="{FF2B5EF4-FFF2-40B4-BE49-F238E27FC236}">
              <a16:creationId xmlns:a16="http://schemas.microsoft.com/office/drawing/2014/main" id="{ADDC61F2-53FE-4C8E-8045-330B3981F363}"/>
            </a:ext>
          </a:extLst>
        </xdr:cNvPr>
        <xdr:cNvCxnSpPr/>
      </xdr:nvCxnSpPr>
      <xdr:spPr>
        <a:xfrm>
          <a:off x="6687820" y="7956550"/>
          <a:ext cx="15240" cy="7442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548640</xdr:colOff>
      <xdr:row>41</xdr:row>
      <xdr:rowOff>22860</xdr:rowOff>
    </xdr:from>
    <xdr:to>
      <xdr:col>8</xdr:col>
      <xdr:colOff>762000</xdr:colOff>
      <xdr:row>41</xdr:row>
      <xdr:rowOff>38100</xdr:rowOff>
    </xdr:to>
    <xdr:cxnSp macro="">
      <xdr:nvCxnSpPr>
        <xdr:cNvPr id="17" name="Rett pilkobling 16">
          <a:extLst>
            <a:ext uri="{FF2B5EF4-FFF2-40B4-BE49-F238E27FC236}">
              <a16:creationId xmlns:a16="http://schemas.microsoft.com/office/drawing/2014/main" id="{41791A1E-EEE3-4790-9E88-A0BD506C81E0}"/>
            </a:ext>
          </a:extLst>
        </xdr:cNvPr>
        <xdr:cNvCxnSpPr/>
      </xdr:nvCxnSpPr>
      <xdr:spPr>
        <a:xfrm flipV="1">
          <a:off x="5666740" y="7573010"/>
          <a:ext cx="1737360" cy="152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731520</xdr:colOff>
      <xdr:row>41</xdr:row>
      <xdr:rowOff>53340</xdr:rowOff>
    </xdr:from>
    <xdr:to>
      <xdr:col>8</xdr:col>
      <xdr:colOff>746760</xdr:colOff>
      <xdr:row>47</xdr:row>
      <xdr:rowOff>53340</xdr:rowOff>
    </xdr:to>
    <xdr:cxnSp macro="">
      <xdr:nvCxnSpPr>
        <xdr:cNvPr id="18" name="Rett pilkobling 17">
          <a:extLst>
            <a:ext uri="{FF2B5EF4-FFF2-40B4-BE49-F238E27FC236}">
              <a16:creationId xmlns:a16="http://schemas.microsoft.com/office/drawing/2014/main" id="{7987509C-F4C6-47A1-BF11-829821FDF1C8}"/>
            </a:ext>
          </a:extLst>
        </xdr:cNvPr>
        <xdr:cNvCxnSpPr/>
      </xdr:nvCxnSpPr>
      <xdr:spPr>
        <a:xfrm>
          <a:off x="7373620" y="7603490"/>
          <a:ext cx="15240" cy="1104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95250</xdr:colOff>
      <xdr:row>0</xdr:row>
      <xdr:rowOff>0</xdr:rowOff>
    </xdr:from>
    <xdr:to>
      <xdr:col>19</xdr:col>
      <xdr:colOff>444792</xdr:colOff>
      <xdr:row>19</xdr:row>
      <xdr:rowOff>101785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E382908-F0C7-4F51-4880-3FB48CA4D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02750" y="0"/>
          <a:ext cx="5683542" cy="3600635"/>
        </a:xfrm>
        <a:prstGeom prst="rect">
          <a:avLst/>
        </a:prstGeom>
      </xdr:spPr>
    </xdr:pic>
    <xdr:clientData/>
  </xdr:twoCellAnchor>
  <xdr:twoCellAnchor>
    <xdr:from>
      <xdr:col>6</xdr:col>
      <xdr:colOff>167640</xdr:colOff>
      <xdr:row>9</xdr:row>
      <xdr:rowOff>87630</xdr:rowOff>
    </xdr:from>
    <xdr:to>
      <xdr:col>12</xdr:col>
      <xdr:colOff>167640</xdr:colOff>
      <xdr:row>24</xdr:row>
      <xdr:rowOff>87630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F2DE9B2-8209-42E8-876F-10947E208C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640080</xdr:colOff>
      <xdr:row>20</xdr:row>
      <xdr:rowOff>106680</xdr:rowOff>
    </xdr:from>
    <xdr:to>
      <xdr:col>10</xdr:col>
      <xdr:colOff>281940</xdr:colOff>
      <xdr:row>20</xdr:row>
      <xdr:rowOff>114300</xdr:rowOff>
    </xdr:to>
    <xdr:cxnSp macro="">
      <xdr:nvCxnSpPr>
        <xdr:cNvPr id="4" name="Rett pilkobling 3">
          <a:extLst>
            <a:ext uri="{FF2B5EF4-FFF2-40B4-BE49-F238E27FC236}">
              <a16:creationId xmlns:a16="http://schemas.microsoft.com/office/drawing/2014/main" id="{108CCB57-352A-4156-B2E6-33E40A8C5C4B}"/>
            </a:ext>
          </a:extLst>
        </xdr:cNvPr>
        <xdr:cNvCxnSpPr/>
      </xdr:nvCxnSpPr>
      <xdr:spPr>
        <a:xfrm flipV="1">
          <a:off x="5275580" y="3789680"/>
          <a:ext cx="2689860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257810</xdr:colOff>
      <xdr:row>20</xdr:row>
      <xdr:rowOff>114300</xdr:rowOff>
    </xdr:from>
    <xdr:to>
      <xdr:col>10</xdr:col>
      <xdr:colOff>257810</xdr:colOff>
      <xdr:row>23</xdr:row>
      <xdr:rowOff>0</xdr:rowOff>
    </xdr:to>
    <xdr:cxnSp macro="">
      <xdr:nvCxnSpPr>
        <xdr:cNvPr id="5" name="Rett pilkobling 4">
          <a:extLst>
            <a:ext uri="{FF2B5EF4-FFF2-40B4-BE49-F238E27FC236}">
              <a16:creationId xmlns:a16="http://schemas.microsoft.com/office/drawing/2014/main" id="{80EF329A-4DC4-4BDA-8C0E-89509D380882}"/>
            </a:ext>
          </a:extLst>
        </xdr:cNvPr>
        <xdr:cNvCxnSpPr/>
      </xdr:nvCxnSpPr>
      <xdr:spPr>
        <a:xfrm>
          <a:off x="7941310" y="3797300"/>
          <a:ext cx="0" cy="438150"/>
        </a:xfrm>
        <a:prstGeom prst="straightConnector1">
          <a:avLst/>
        </a:prstGeom>
        <a:ln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0.10278</cdr:x>
      <cdr:y>0.5838</cdr:y>
    </cdr:from>
    <cdr:to>
      <cdr:x>0.70278</cdr:x>
      <cdr:y>0.58657</cdr:y>
    </cdr:to>
    <cdr:cxnSp macro="">
      <cdr:nvCxnSpPr>
        <cdr:cNvPr id="3" name="Rett pilkobling 2">
          <a:extLst xmlns:a="http://schemas.openxmlformats.org/drawingml/2006/main">
            <a:ext uri="{FF2B5EF4-FFF2-40B4-BE49-F238E27FC236}">
              <a16:creationId xmlns:a16="http://schemas.microsoft.com/office/drawing/2014/main" id="{9D8FAAEF-497C-25CD-AB42-09C711F0F564}"/>
            </a:ext>
          </a:extLst>
        </cdr:cNvPr>
        <cdr:cNvCxnSpPr/>
      </cdr:nvCxnSpPr>
      <cdr:spPr>
        <a:xfrm xmlns:a="http://schemas.openxmlformats.org/drawingml/2006/main" flipV="1">
          <a:off x="469900" y="1601470"/>
          <a:ext cx="2743200" cy="762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0.69944</cdr:x>
      <cdr:y>0.58935</cdr:y>
    </cdr:from>
    <cdr:to>
      <cdr:x>0.70111</cdr:x>
      <cdr:y>0.89491</cdr:y>
    </cdr:to>
    <cdr:cxnSp macro="">
      <cdr:nvCxnSpPr>
        <cdr:cNvPr id="5" name="Rett pilkobling 4">
          <a:extLst xmlns:a="http://schemas.openxmlformats.org/drawingml/2006/main">
            <a:ext uri="{FF2B5EF4-FFF2-40B4-BE49-F238E27FC236}">
              <a16:creationId xmlns:a16="http://schemas.microsoft.com/office/drawing/2014/main" id="{F09FDC8F-E974-525C-CE82-C8A84B59AFA2}"/>
            </a:ext>
          </a:extLst>
        </cdr:cNvPr>
        <cdr:cNvCxnSpPr/>
      </cdr:nvCxnSpPr>
      <cdr:spPr>
        <a:xfrm xmlns:a="http://schemas.openxmlformats.org/drawingml/2006/main">
          <a:off x="3197860" y="1616710"/>
          <a:ext cx="7620" cy="8382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0.10278</cdr:x>
      <cdr:y>0.44213</cdr:y>
    </cdr:from>
    <cdr:to>
      <cdr:x>0.70944</cdr:x>
      <cdr:y>0.44769</cdr:y>
    </cdr:to>
    <cdr:cxnSp macro="">
      <cdr:nvCxnSpPr>
        <cdr:cNvPr id="7" name="Rett pilkobling 6">
          <a:extLst xmlns:a="http://schemas.openxmlformats.org/drawingml/2006/main">
            <a:ext uri="{FF2B5EF4-FFF2-40B4-BE49-F238E27FC236}">
              <a16:creationId xmlns:a16="http://schemas.microsoft.com/office/drawing/2014/main" id="{260F6DFE-3851-670D-E55A-2F8CF2CCE6BD}"/>
            </a:ext>
          </a:extLst>
        </cdr:cNvPr>
        <cdr:cNvCxnSpPr/>
      </cdr:nvCxnSpPr>
      <cdr:spPr>
        <a:xfrm xmlns:a="http://schemas.openxmlformats.org/drawingml/2006/main">
          <a:off x="469900" y="1212850"/>
          <a:ext cx="2773680" cy="152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0.71111</cdr:x>
      <cdr:y>0.45324</cdr:y>
    </cdr:from>
    <cdr:to>
      <cdr:x>0.71611</cdr:x>
      <cdr:y>0.88935</cdr:y>
    </cdr:to>
    <cdr:cxnSp macro="">
      <cdr:nvCxnSpPr>
        <cdr:cNvPr id="9" name="Rett pilkobling 8">
          <a:extLst xmlns:a="http://schemas.openxmlformats.org/drawingml/2006/main">
            <a:ext uri="{FF2B5EF4-FFF2-40B4-BE49-F238E27FC236}">
              <a16:creationId xmlns:a16="http://schemas.microsoft.com/office/drawing/2014/main" id="{17747882-AE6D-546B-6674-3D8E528E4989}"/>
            </a:ext>
          </a:extLst>
        </cdr:cNvPr>
        <cdr:cNvCxnSpPr/>
      </cdr:nvCxnSpPr>
      <cdr:spPr>
        <a:xfrm xmlns:a="http://schemas.openxmlformats.org/drawingml/2006/main">
          <a:off x="3251200" y="1243330"/>
          <a:ext cx="22860" cy="11963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</xdr:colOff>
      <xdr:row>0</xdr:row>
      <xdr:rowOff>0</xdr:rowOff>
    </xdr:from>
    <xdr:to>
      <xdr:col>19</xdr:col>
      <xdr:colOff>667047</xdr:colOff>
      <xdr:row>24</xdr:row>
      <xdr:rowOff>101832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DAA0714B-3243-BB49-2B4E-0B74E9ECE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00" y="0"/>
          <a:ext cx="5772447" cy="4705582"/>
        </a:xfrm>
        <a:prstGeom prst="rect">
          <a:avLst/>
        </a:prstGeom>
      </xdr:spPr>
    </xdr:pic>
    <xdr:clientData/>
  </xdr:twoCellAnchor>
  <xdr:twoCellAnchor>
    <xdr:from>
      <xdr:col>3</xdr:col>
      <xdr:colOff>190500</xdr:colOff>
      <xdr:row>16</xdr:row>
      <xdr:rowOff>181610</xdr:rowOff>
    </xdr:from>
    <xdr:to>
      <xdr:col>9</xdr:col>
      <xdr:colOff>190500</xdr:colOff>
      <xdr:row>31</xdr:row>
      <xdr:rowOff>181610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8E6E3C5-ADEB-462C-9CDC-7A0194E60F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0.07</cdr:x>
      <cdr:y>0.73148</cdr:y>
    </cdr:from>
    <cdr:to>
      <cdr:x>0.18667</cdr:x>
      <cdr:y>0.73426</cdr:y>
    </cdr:to>
    <cdr:cxnSp macro="">
      <cdr:nvCxnSpPr>
        <cdr:cNvPr id="3" name="Rett pilkobling 2">
          <a:extLst xmlns:a="http://schemas.openxmlformats.org/drawingml/2006/main">
            <a:ext uri="{FF2B5EF4-FFF2-40B4-BE49-F238E27FC236}">
              <a16:creationId xmlns:a16="http://schemas.microsoft.com/office/drawing/2014/main" id="{5A2DBB48-F54A-DD59-0180-1130E04F7600}"/>
            </a:ext>
          </a:extLst>
        </cdr:cNvPr>
        <cdr:cNvCxnSpPr/>
      </cdr:nvCxnSpPr>
      <cdr:spPr>
        <a:xfrm xmlns:a="http://schemas.openxmlformats.org/drawingml/2006/main">
          <a:off x="320040" y="2006600"/>
          <a:ext cx="533400" cy="762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0.18833</cdr:x>
      <cdr:y>0.73704</cdr:y>
    </cdr:from>
    <cdr:to>
      <cdr:x>0.18833</cdr:x>
      <cdr:y>0.90926</cdr:y>
    </cdr:to>
    <cdr:cxnSp macro="">
      <cdr:nvCxnSpPr>
        <cdr:cNvPr id="5" name="Rett pilkobling 4">
          <a:extLst xmlns:a="http://schemas.openxmlformats.org/drawingml/2006/main">
            <a:ext uri="{FF2B5EF4-FFF2-40B4-BE49-F238E27FC236}">
              <a16:creationId xmlns:a16="http://schemas.microsoft.com/office/drawing/2014/main" id="{2C24617F-96A3-0A96-D9CF-0C221DBCD061}"/>
            </a:ext>
          </a:extLst>
        </cdr:cNvPr>
        <cdr:cNvCxnSpPr/>
      </cdr:nvCxnSpPr>
      <cdr:spPr>
        <a:xfrm xmlns:a="http://schemas.openxmlformats.org/drawingml/2006/main">
          <a:off x="861060" y="2021840"/>
          <a:ext cx="0" cy="4724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</cdr:x>
      <cdr:y>0.59259</cdr:y>
    </cdr:from>
    <cdr:to>
      <cdr:x>0.30667</cdr:x>
      <cdr:y>0.59259</cdr:y>
    </cdr:to>
    <cdr:cxnSp macro="">
      <cdr:nvCxnSpPr>
        <cdr:cNvPr id="7" name="Rett pilkobling 6">
          <a:extLst xmlns:a="http://schemas.openxmlformats.org/drawingml/2006/main">
            <a:ext uri="{FF2B5EF4-FFF2-40B4-BE49-F238E27FC236}">
              <a16:creationId xmlns:a16="http://schemas.microsoft.com/office/drawing/2014/main" id="{737B7CDF-CAA9-4A19-9CAD-E0EEB129471B}"/>
            </a:ext>
          </a:extLst>
        </cdr:cNvPr>
        <cdr:cNvCxnSpPr/>
      </cdr:nvCxnSpPr>
      <cdr:spPr>
        <a:xfrm xmlns:a="http://schemas.openxmlformats.org/drawingml/2006/main">
          <a:off x="274320" y="1625600"/>
          <a:ext cx="1127760" cy="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</cdr:x>
      <cdr:y>0.6037</cdr:y>
    </cdr:from>
    <cdr:to>
      <cdr:x>0.30167</cdr:x>
      <cdr:y>0.89815</cdr:y>
    </cdr:to>
    <cdr:cxnSp macro="">
      <cdr:nvCxnSpPr>
        <cdr:cNvPr id="9" name="Rett pilkobling 8">
          <a:extLst xmlns:a="http://schemas.openxmlformats.org/drawingml/2006/main">
            <a:ext uri="{FF2B5EF4-FFF2-40B4-BE49-F238E27FC236}">
              <a16:creationId xmlns:a16="http://schemas.microsoft.com/office/drawing/2014/main" id="{F3D09B23-033D-FE3E-190F-665A0EE297C0}"/>
            </a:ext>
          </a:extLst>
        </cdr:cNvPr>
        <cdr:cNvCxnSpPr/>
      </cdr:nvCxnSpPr>
      <cdr:spPr>
        <a:xfrm xmlns:a="http://schemas.openxmlformats.org/drawingml/2006/main">
          <a:off x="1371600" y="1656080"/>
          <a:ext cx="7620" cy="80772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0.07333</cdr:x>
      <cdr:y>0.43426</cdr:y>
    </cdr:from>
    <cdr:to>
      <cdr:x>0.53667</cdr:x>
      <cdr:y>0.43981</cdr:y>
    </cdr:to>
    <cdr:cxnSp macro="">
      <cdr:nvCxnSpPr>
        <cdr:cNvPr id="11" name="Rett pilkobling 10">
          <a:extLst xmlns:a="http://schemas.openxmlformats.org/drawingml/2006/main">
            <a:ext uri="{FF2B5EF4-FFF2-40B4-BE49-F238E27FC236}">
              <a16:creationId xmlns:a16="http://schemas.microsoft.com/office/drawing/2014/main" id="{4BBFB7FC-1170-62BF-7547-8414DBF92094}"/>
            </a:ext>
          </a:extLst>
        </cdr:cNvPr>
        <cdr:cNvCxnSpPr/>
      </cdr:nvCxnSpPr>
      <cdr:spPr>
        <a:xfrm xmlns:a="http://schemas.openxmlformats.org/drawingml/2006/main" flipV="1">
          <a:off x="335280" y="1191260"/>
          <a:ext cx="2118360" cy="152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0.525</cdr:x>
      <cdr:y>0.43704</cdr:y>
    </cdr:from>
    <cdr:to>
      <cdr:x>0.525</cdr:x>
      <cdr:y>0.90648</cdr:y>
    </cdr:to>
    <cdr:cxnSp macro="">
      <cdr:nvCxnSpPr>
        <cdr:cNvPr id="13" name="Rett pilkobling 12">
          <a:extLst xmlns:a="http://schemas.openxmlformats.org/drawingml/2006/main">
            <a:ext uri="{FF2B5EF4-FFF2-40B4-BE49-F238E27FC236}">
              <a16:creationId xmlns:a16="http://schemas.microsoft.com/office/drawing/2014/main" id="{BFA4CAE4-3994-8C61-A952-28ECA7DA08EE}"/>
            </a:ext>
          </a:extLst>
        </cdr:cNvPr>
        <cdr:cNvCxnSpPr/>
      </cdr:nvCxnSpPr>
      <cdr:spPr>
        <a:xfrm xmlns:a="http://schemas.openxmlformats.org/drawingml/2006/main">
          <a:off x="2400300" y="1198880"/>
          <a:ext cx="0" cy="128778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119494</xdr:colOff>
      <xdr:row>0</xdr:row>
      <xdr:rowOff>0</xdr:rowOff>
    </xdr:from>
    <xdr:to>
      <xdr:col>15</xdr:col>
      <xdr:colOff>69005</xdr:colOff>
      <xdr:row>16</xdr:row>
      <xdr:rowOff>31903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A5D2E12-A811-433A-FD30-09F67BC2A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0903" y="0"/>
          <a:ext cx="6045511" cy="2987539"/>
        </a:xfrm>
        <a:prstGeom prst="rect">
          <a:avLst/>
        </a:prstGeom>
      </xdr:spPr>
    </xdr:pic>
    <xdr:clientData/>
  </xdr:twoCellAnchor>
  <xdr:twoCellAnchor>
    <xdr:from>
      <xdr:col>2</xdr:col>
      <xdr:colOff>150090</xdr:colOff>
      <xdr:row>17</xdr:row>
      <xdr:rowOff>114877</xdr:rowOff>
    </xdr:from>
    <xdr:to>
      <xdr:col>7</xdr:col>
      <xdr:colOff>744681</xdr:colOff>
      <xdr:row>32</xdr:row>
      <xdr:rowOff>87168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FD58C94-A022-EFA5-067D-B53373C35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710045</xdr:colOff>
      <xdr:row>26</xdr:row>
      <xdr:rowOff>121227</xdr:rowOff>
    </xdr:from>
    <xdr:to>
      <xdr:col>5</xdr:col>
      <xdr:colOff>600364</xdr:colOff>
      <xdr:row>26</xdr:row>
      <xdr:rowOff>144318</xdr:rowOff>
    </xdr:to>
    <xdr:cxnSp macro="">
      <xdr:nvCxnSpPr>
        <xdr:cNvPr id="5" name="Rett pilkobling 4">
          <a:extLst>
            <a:ext uri="{FF2B5EF4-FFF2-40B4-BE49-F238E27FC236}">
              <a16:creationId xmlns:a16="http://schemas.microsoft.com/office/drawing/2014/main" id="{38A34327-171C-44AF-A53C-323961B2F4F2}"/>
            </a:ext>
          </a:extLst>
        </xdr:cNvPr>
        <xdr:cNvCxnSpPr/>
      </xdr:nvCxnSpPr>
      <xdr:spPr>
        <a:xfrm flipV="1">
          <a:off x="2234045" y="4924136"/>
          <a:ext cx="2343728" cy="23091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600364</xdr:colOff>
      <xdr:row>26</xdr:row>
      <xdr:rowOff>144318</xdr:rowOff>
    </xdr:from>
    <xdr:to>
      <xdr:col>5</xdr:col>
      <xdr:colOff>606136</xdr:colOff>
      <xdr:row>31</xdr:row>
      <xdr:rowOff>69273</xdr:rowOff>
    </xdr:to>
    <xdr:cxnSp macro="">
      <xdr:nvCxnSpPr>
        <xdr:cNvPr id="7" name="Rett pilkobling 6">
          <a:extLst>
            <a:ext uri="{FF2B5EF4-FFF2-40B4-BE49-F238E27FC236}">
              <a16:creationId xmlns:a16="http://schemas.microsoft.com/office/drawing/2014/main" id="{53D0B1BA-E3F6-D0C5-507A-1F95FB803660}"/>
            </a:ext>
          </a:extLst>
        </xdr:cNvPr>
        <xdr:cNvCxnSpPr/>
      </xdr:nvCxnSpPr>
      <xdr:spPr>
        <a:xfrm flipH="1">
          <a:off x="4577773" y="4947227"/>
          <a:ext cx="5772" cy="848591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103909</xdr:colOff>
      <xdr:row>24</xdr:row>
      <xdr:rowOff>40409</xdr:rowOff>
    </xdr:from>
    <xdr:to>
      <xdr:col>6</xdr:col>
      <xdr:colOff>109682</xdr:colOff>
      <xdr:row>31</xdr:row>
      <xdr:rowOff>28864</xdr:rowOff>
    </xdr:to>
    <xdr:cxnSp macro="">
      <xdr:nvCxnSpPr>
        <xdr:cNvPr id="10" name="Rett pilkobling 9">
          <a:extLst>
            <a:ext uri="{FF2B5EF4-FFF2-40B4-BE49-F238E27FC236}">
              <a16:creationId xmlns:a16="http://schemas.microsoft.com/office/drawing/2014/main" id="{2C4C99C1-B133-C5AE-6486-18421A30B73B}"/>
            </a:ext>
          </a:extLst>
        </xdr:cNvPr>
        <xdr:cNvCxnSpPr/>
      </xdr:nvCxnSpPr>
      <xdr:spPr>
        <a:xfrm flipH="1" flipV="1">
          <a:off x="4843318" y="4473864"/>
          <a:ext cx="5773" cy="1281545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710045</xdr:colOff>
      <xdr:row>24</xdr:row>
      <xdr:rowOff>5772</xdr:rowOff>
    </xdr:from>
    <xdr:to>
      <xdr:col>5</xdr:col>
      <xdr:colOff>715818</xdr:colOff>
      <xdr:row>24</xdr:row>
      <xdr:rowOff>23090</xdr:rowOff>
    </xdr:to>
    <xdr:cxnSp macro="">
      <xdr:nvCxnSpPr>
        <xdr:cNvPr id="12" name="Rett pilkobling 11">
          <a:extLst>
            <a:ext uri="{FF2B5EF4-FFF2-40B4-BE49-F238E27FC236}">
              <a16:creationId xmlns:a16="http://schemas.microsoft.com/office/drawing/2014/main" id="{88501119-6DDC-F803-D46C-D34CB4632165}"/>
            </a:ext>
          </a:extLst>
        </xdr:cNvPr>
        <xdr:cNvCxnSpPr/>
      </xdr:nvCxnSpPr>
      <xdr:spPr>
        <a:xfrm flipH="1" flipV="1">
          <a:off x="2234045" y="4439227"/>
          <a:ext cx="2459182" cy="17318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13</xdr:col>
      <xdr:colOff>724211</xdr:colOff>
      <xdr:row>15</xdr:row>
      <xdr:rowOff>133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87BA43F-AD36-B854-5E34-5C08559E1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0" y="184150"/>
          <a:ext cx="6058211" cy="25782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ro\Downloads\L&#248;sning%20kap.1%20(1).xlsx" TargetMode="External"/><Relationship Id="rId1" Type="http://schemas.openxmlformats.org/officeDocument/2006/relationships/externalLinkPath" Target="/Users/sfro/Downloads/L&#248;sning%20kap.1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isn-my.sharepoint.com/personal/sfro_usn_no/Documents/Oppgaver%20i%20boka%20STA%201000/MET1010/L&#248;sning%20kap.1%20i%20Excel.xlsx" TargetMode="External"/><Relationship Id="rId1" Type="http://schemas.openxmlformats.org/officeDocument/2006/relationships/externalLinkPath" Target="https://uisn-my.sharepoint.com/personal/sfro_usn_no/Documents/Oppgaver%20i%20boka%20STA%201000/MET1010/L&#248;sning%20kap.1%20i%20Excel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ro\Documents\Oppgaver%20fra%20forelesning%20(21.01.2025).xlsx" TargetMode="External"/><Relationship Id="rId1" Type="http://schemas.openxmlformats.org/officeDocument/2006/relationships/externalLinkPath" Target="/Users/sfro/Documents/Oppgaver%20fra%20forelesning%20(21.01.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pp.1"/>
      <sheetName val="opp.2"/>
      <sheetName val="opp.3"/>
      <sheetName val="opp.4"/>
      <sheetName val="opp.5"/>
      <sheetName val="opp.6"/>
      <sheetName val="opp.7"/>
      <sheetName val="opp.8"/>
      <sheetName val="opp.9"/>
      <sheetName val="opp.10"/>
      <sheetName val="opp.11"/>
      <sheetName val="opp.12"/>
      <sheetName val="opp.13"/>
      <sheetName val="opp.14"/>
    </sheetNames>
    <sheetDataSet>
      <sheetData sheetId="0" refreshError="1"/>
      <sheetData sheetId="1" refreshError="1"/>
      <sheetData sheetId="2">
        <row r="17">
          <cell r="B17" t="str">
            <v>Relativ kum.frekvens i %</v>
          </cell>
        </row>
      </sheetData>
      <sheetData sheetId="3">
        <row r="19">
          <cell r="B19" t="str">
            <v>Høyde</v>
          </cell>
          <cell r="K19">
            <v>1</v>
          </cell>
          <cell r="L19">
            <v>0.18</v>
          </cell>
        </row>
        <row r="20">
          <cell r="A20" t="str">
            <v>&lt;0, 0.5]</v>
          </cell>
          <cell r="B20">
            <v>60</v>
          </cell>
          <cell r="K20">
            <v>1.5</v>
          </cell>
          <cell r="L20">
            <v>0.32</v>
          </cell>
        </row>
        <row r="21">
          <cell r="A21" t="str">
            <v>&lt;0.5,1]</v>
          </cell>
          <cell r="B21">
            <v>120</v>
          </cell>
          <cell r="K21">
            <v>2</v>
          </cell>
          <cell r="L21">
            <v>0.54</v>
          </cell>
        </row>
        <row r="22">
          <cell r="A22" t="str">
            <v>&lt;1, 1.5]</v>
          </cell>
          <cell r="B22">
            <v>140</v>
          </cell>
          <cell r="K22">
            <v>2.5</v>
          </cell>
          <cell r="L22">
            <v>0.72</v>
          </cell>
        </row>
        <row r="23">
          <cell r="A23" t="str">
            <v>&lt;1.5,2]</v>
          </cell>
          <cell r="B23">
            <v>220</v>
          </cell>
          <cell r="K23">
            <v>3</v>
          </cell>
          <cell r="L23">
            <v>0.82</v>
          </cell>
        </row>
        <row r="24">
          <cell r="A24" t="str">
            <v>&lt;2, 2.5]</v>
          </cell>
          <cell r="B24">
            <v>180</v>
          </cell>
          <cell r="K24">
            <v>3.5</v>
          </cell>
          <cell r="L24">
            <v>0.89999999999999991</v>
          </cell>
        </row>
        <row r="25">
          <cell r="A25" t="str">
            <v>&lt;2.5,3]</v>
          </cell>
          <cell r="B25">
            <v>100</v>
          </cell>
          <cell r="K25">
            <v>4</v>
          </cell>
          <cell r="L25">
            <v>0.96</v>
          </cell>
        </row>
        <row r="26">
          <cell r="A26" t="str">
            <v>&lt;3, 3.5]</v>
          </cell>
          <cell r="B26">
            <v>80</v>
          </cell>
          <cell r="K26">
            <v>4.5</v>
          </cell>
          <cell r="L26">
            <v>1</v>
          </cell>
        </row>
        <row r="27">
          <cell r="A27" t="str">
            <v>&lt;3.5, 4]</v>
          </cell>
          <cell r="B27">
            <v>60</v>
          </cell>
        </row>
        <row r="28">
          <cell r="A28" t="str">
            <v>&lt;4, 4.5]</v>
          </cell>
          <cell r="B28">
            <v>40</v>
          </cell>
        </row>
      </sheetData>
      <sheetData sheetId="4" refreshError="1"/>
      <sheetData sheetId="5">
        <row r="13">
          <cell r="B13" t="str">
            <v>Kumulativ relativ hyppighet i %</v>
          </cell>
        </row>
        <row r="14">
          <cell r="A14">
            <v>150</v>
          </cell>
          <cell r="B14">
            <v>0</v>
          </cell>
        </row>
        <row r="15">
          <cell r="A15">
            <v>160</v>
          </cell>
          <cell r="B15">
            <v>0.02</v>
          </cell>
        </row>
        <row r="16">
          <cell r="A16">
            <v>165</v>
          </cell>
          <cell r="B16">
            <v>0.06</v>
          </cell>
        </row>
        <row r="17">
          <cell r="A17">
            <v>170</v>
          </cell>
          <cell r="B17">
            <v>0.2</v>
          </cell>
        </row>
        <row r="18">
          <cell r="A18">
            <v>175</v>
          </cell>
          <cell r="B18">
            <v>0.42000000000000004</v>
          </cell>
        </row>
        <row r="19">
          <cell r="A19">
            <v>180</v>
          </cell>
          <cell r="B19">
            <v>0.78</v>
          </cell>
        </row>
        <row r="20">
          <cell r="A20">
            <v>185</v>
          </cell>
          <cell r="B20">
            <v>0.94000000000000006</v>
          </cell>
        </row>
        <row r="21">
          <cell r="A21">
            <v>190</v>
          </cell>
          <cell r="B21">
            <v>0.98000000000000009</v>
          </cell>
        </row>
        <row r="22">
          <cell r="A22">
            <v>200</v>
          </cell>
          <cell r="B22">
            <v>1</v>
          </cell>
        </row>
      </sheetData>
      <sheetData sheetId="6">
        <row r="20">
          <cell r="B20" t="str">
            <v>kum.rel. hyppighet</v>
          </cell>
        </row>
        <row r="21">
          <cell r="A21">
            <v>200</v>
          </cell>
          <cell r="B21">
            <v>0.16666666666666666</v>
          </cell>
        </row>
        <row r="22">
          <cell r="A22">
            <v>400</v>
          </cell>
          <cell r="B22">
            <v>0.3666666666666667</v>
          </cell>
        </row>
        <row r="23">
          <cell r="A23">
            <v>600</v>
          </cell>
          <cell r="B23">
            <v>0.60000000000000009</v>
          </cell>
        </row>
        <row r="24">
          <cell r="A24">
            <v>800</v>
          </cell>
          <cell r="B24">
            <v>0.70000000000000007</v>
          </cell>
        </row>
        <row r="25">
          <cell r="A25">
            <v>1000</v>
          </cell>
          <cell r="B25">
            <v>0.8</v>
          </cell>
        </row>
        <row r="26">
          <cell r="A26">
            <v>1200</v>
          </cell>
          <cell r="B26">
            <v>0.9</v>
          </cell>
        </row>
        <row r="27">
          <cell r="A27">
            <v>1400</v>
          </cell>
          <cell r="B27">
            <v>0.96666666666666667</v>
          </cell>
        </row>
        <row r="28">
          <cell r="A28">
            <v>1600</v>
          </cell>
          <cell r="B28">
            <v>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pp.1"/>
      <sheetName val="opp.2"/>
      <sheetName val="opp.3"/>
      <sheetName val="opp.4"/>
      <sheetName val="opp.5"/>
      <sheetName val="opp.6"/>
      <sheetName val="opp.7"/>
      <sheetName val="opp.8"/>
      <sheetName val="opp.9"/>
      <sheetName val="opp.10"/>
      <sheetName val="opp.11"/>
      <sheetName val="opp.12"/>
      <sheetName val="opp.13"/>
      <sheetName val="opp.14"/>
      <sheetName val="Ark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6">
          <cell r="B16" t="str">
            <v>rel.kum.hyppighet</v>
          </cell>
        </row>
        <row r="17">
          <cell r="A17">
            <v>20</v>
          </cell>
          <cell r="B17">
            <v>0.25</v>
          </cell>
        </row>
        <row r="18">
          <cell r="A18">
            <v>30</v>
          </cell>
          <cell r="B18">
            <v>0.5</v>
          </cell>
        </row>
        <row r="19">
          <cell r="A19">
            <v>40</v>
          </cell>
          <cell r="B19">
            <v>0.7</v>
          </cell>
        </row>
        <row r="20">
          <cell r="A20">
            <v>50</v>
          </cell>
          <cell r="B20">
            <v>0.79999999999999993</v>
          </cell>
        </row>
        <row r="21">
          <cell r="A21">
            <v>75</v>
          </cell>
          <cell r="B21">
            <v>1</v>
          </cell>
        </row>
      </sheetData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uppert materiale"/>
      <sheetName val="oppgave 14 (kap.1)"/>
    </sheetNames>
    <sheetDataSet>
      <sheetData sheetId="0"/>
      <sheetData sheetId="1">
        <row r="16">
          <cell r="B16" t="str">
            <v>Kum.rel.frekvens</v>
          </cell>
        </row>
        <row r="17">
          <cell r="A17">
            <v>100</v>
          </cell>
          <cell r="B17">
            <v>0.04</v>
          </cell>
        </row>
        <row r="18">
          <cell r="A18">
            <v>300</v>
          </cell>
          <cell r="B18">
            <v>0.33999999999999997</v>
          </cell>
        </row>
        <row r="19">
          <cell r="A19">
            <v>500</v>
          </cell>
          <cell r="B19">
            <v>0.76</v>
          </cell>
        </row>
        <row r="20">
          <cell r="A20">
            <v>800</v>
          </cell>
          <cell r="B20">
            <v>0.92</v>
          </cell>
        </row>
        <row r="21">
          <cell r="A21">
            <v>1200</v>
          </cell>
          <cell r="B21">
            <v>0.98</v>
          </cell>
        </row>
        <row r="22">
          <cell r="A22">
            <v>1600</v>
          </cell>
          <cell r="B22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AD21D-660C-4CCF-9488-122E656A0855}">
  <dimension ref="A1:J68"/>
  <sheetViews>
    <sheetView tabSelected="1" workbookViewId="0">
      <selection activeCell="A69" sqref="A69"/>
    </sheetView>
  </sheetViews>
  <sheetFormatPr defaultColWidth="11.42578125" defaultRowHeight="15" x14ac:dyDescent="0.25"/>
  <cols>
    <col min="4" max="4" width="12.5703125" customWidth="1"/>
    <col min="7" max="7" width="11.42578125" bestFit="1" customWidth="1"/>
  </cols>
  <sheetData>
    <row r="1" spans="1:9" x14ac:dyDescent="0.25">
      <c r="A1" t="s">
        <v>15</v>
      </c>
    </row>
    <row r="2" spans="1:9" x14ac:dyDescent="0.25">
      <c r="A2" t="s">
        <v>16</v>
      </c>
      <c r="B2" t="s">
        <v>2</v>
      </c>
      <c r="C2" t="s">
        <v>94</v>
      </c>
      <c r="D2" t="s">
        <v>28</v>
      </c>
      <c r="E2" t="s">
        <v>6</v>
      </c>
      <c r="F2" t="s">
        <v>29</v>
      </c>
      <c r="G2" t="s">
        <v>37</v>
      </c>
      <c r="H2" t="s">
        <v>59</v>
      </c>
      <c r="I2" t="s">
        <v>109</v>
      </c>
    </row>
    <row r="3" spans="1:9" x14ac:dyDescent="0.25">
      <c r="A3">
        <v>0</v>
      </c>
      <c r="B3">
        <v>0.2</v>
      </c>
      <c r="C3">
        <v>145</v>
      </c>
      <c r="D3">
        <v>0</v>
      </c>
      <c r="E3">
        <f>D3*C3</f>
        <v>0</v>
      </c>
      <c r="F3">
        <f>C3*(D3-C$12)^2</f>
        <v>431.97973353349602</v>
      </c>
      <c r="G3" s="12">
        <f>C3/(B3-A3)</f>
        <v>725</v>
      </c>
      <c r="H3">
        <f>C3/C$10</f>
        <v>0.39726027397260272</v>
      </c>
      <c r="I3" s="13">
        <f>H3</f>
        <v>0.39726027397260272</v>
      </c>
    </row>
    <row r="4" spans="1:9" x14ac:dyDescent="0.25">
      <c r="A4">
        <v>0.2</v>
      </c>
      <c r="B4">
        <v>1</v>
      </c>
      <c r="C4">
        <v>100</v>
      </c>
      <c r="D4">
        <f>(A4+B4)/2</f>
        <v>0.6</v>
      </c>
      <c r="E4">
        <f t="shared" ref="E4:E9" si="0">D4*C4</f>
        <v>60</v>
      </c>
      <c r="F4">
        <f t="shared" ref="F4:F9" si="1">C4*(D4-C$12)^2</f>
        <v>126.79376993807472</v>
      </c>
      <c r="G4" s="12">
        <f t="shared" ref="G4:G9" si="2">C4/(B4-A4)</f>
        <v>125</v>
      </c>
      <c r="H4">
        <f t="shared" ref="H4:H9" si="3">C4/C$10</f>
        <v>0.27397260273972601</v>
      </c>
      <c r="I4" s="13">
        <f>I3+H4</f>
        <v>0.67123287671232879</v>
      </c>
    </row>
    <row r="5" spans="1:9" x14ac:dyDescent="0.25">
      <c r="A5">
        <v>1</v>
      </c>
      <c r="B5">
        <v>3</v>
      </c>
      <c r="C5">
        <v>50</v>
      </c>
      <c r="D5">
        <f t="shared" ref="D5:D9" si="4">(A5+B5)/2</f>
        <v>2</v>
      </c>
      <c r="E5">
        <f t="shared" si="0"/>
        <v>100</v>
      </c>
      <c r="F5">
        <f t="shared" si="1"/>
        <v>3.7530493525989863</v>
      </c>
      <c r="G5" s="12">
        <f t="shared" si="2"/>
        <v>25</v>
      </c>
      <c r="H5">
        <f t="shared" si="3"/>
        <v>0.13698630136986301</v>
      </c>
      <c r="I5" s="13">
        <f t="shared" ref="I5:I9" si="5">I4+H5</f>
        <v>0.80821917808219179</v>
      </c>
    </row>
    <row r="6" spans="1:9" x14ac:dyDescent="0.25">
      <c r="A6">
        <v>3</v>
      </c>
      <c r="B6">
        <v>5</v>
      </c>
      <c r="C6">
        <v>30</v>
      </c>
      <c r="D6">
        <f t="shared" si="4"/>
        <v>4</v>
      </c>
      <c r="E6">
        <f t="shared" si="0"/>
        <v>120</v>
      </c>
      <c r="F6">
        <f t="shared" si="1"/>
        <v>155.12854194032656</v>
      </c>
      <c r="G6" s="12">
        <f t="shared" si="2"/>
        <v>15</v>
      </c>
      <c r="H6">
        <f t="shared" si="3"/>
        <v>8.2191780821917804E-2</v>
      </c>
      <c r="I6" s="13">
        <f t="shared" si="5"/>
        <v>0.8904109589041096</v>
      </c>
    </row>
    <row r="7" spans="1:9" x14ac:dyDescent="0.25">
      <c r="A7">
        <v>5</v>
      </c>
      <c r="B7">
        <v>8</v>
      </c>
      <c r="C7">
        <v>20</v>
      </c>
      <c r="D7">
        <f t="shared" si="4"/>
        <v>6.5</v>
      </c>
      <c r="E7">
        <f t="shared" si="0"/>
        <v>130</v>
      </c>
      <c r="F7">
        <f t="shared" si="1"/>
        <v>455.81628823419032</v>
      </c>
      <c r="G7" s="12">
        <f t="shared" si="2"/>
        <v>6.666666666666667</v>
      </c>
      <c r="H7">
        <f t="shared" si="3"/>
        <v>5.4794520547945202E-2</v>
      </c>
      <c r="I7" s="13">
        <f t="shared" si="5"/>
        <v>0.9452054794520548</v>
      </c>
    </row>
    <row r="8" spans="1:9" x14ac:dyDescent="0.25">
      <c r="A8">
        <v>8</v>
      </c>
      <c r="B8">
        <v>10</v>
      </c>
      <c r="C8">
        <v>10</v>
      </c>
      <c r="D8">
        <f t="shared" si="4"/>
        <v>9</v>
      </c>
      <c r="E8">
        <f t="shared" si="0"/>
        <v>90</v>
      </c>
      <c r="F8">
        <f t="shared" si="1"/>
        <v>529.10677425408142</v>
      </c>
      <c r="G8" s="12">
        <f t="shared" si="2"/>
        <v>5</v>
      </c>
      <c r="H8">
        <f t="shared" si="3"/>
        <v>2.7397260273972601E-2</v>
      </c>
      <c r="I8" s="13">
        <f t="shared" si="5"/>
        <v>0.9726027397260274</v>
      </c>
    </row>
    <row r="9" spans="1:9" x14ac:dyDescent="0.25">
      <c r="A9">
        <v>10</v>
      </c>
      <c r="B9">
        <v>16</v>
      </c>
      <c r="C9">
        <v>10</v>
      </c>
      <c r="D9">
        <f t="shared" si="4"/>
        <v>13</v>
      </c>
      <c r="E9">
        <f t="shared" si="0"/>
        <v>130</v>
      </c>
      <c r="F9">
        <f t="shared" si="1"/>
        <v>1271.0245824732594</v>
      </c>
      <c r="G9" s="12">
        <f t="shared" si="2"/>
        <v>1.6666666666666667</v>
      </c>
      <c r="H9">
        <f t="shared" si="3"/>
        <v>2.7397260273972601E-2</v>
      </c>
      <c r="I9" s="13">
        <f t="shared" si="5"/>
        <v>1</v>
      </c>
    </row>
    <row r="10" spans="1:9" x14ac:dyDescent="0.25">
      <c r="B10" t="s">
        <v>4</v>
      </c>
      <c r="C10">
        <f>SUM(C3:C9)</f>
        <v>365</v>
      </c>
      <c r="E10">
        <f>SUM(E3:E9)</f>
        <v>630</v>
      </c>
      <c r="F10">
        <f>SUM(F3:F9)</f>
        <v>2973.6027397260277</v>
      </c>
    </row>
    <row r="12" spans="1:9" x14ac:dyDescent="0.25">
      <c r="A12" t="s">
        <v>95</v>
      </c>
      <c r="C12" s="13">
        <f>E10/C10</f>
        <v>1.726027397260274</v>
      </c>
      <c r="D12" t="s">
        <v>96</v>
      </c>
    </row>
    <row r="14" spans="1:9" x14ac:dyDescent="0.25">
      <c r="A14" t="s">
        <v>97</v>
      </c>
      <c r="C14" s="13">
        <f>SQRT(F10/(C10-1))</f>
        <v>2.8581879392283893</v>
      </c>
      <c r="D14" t="s">
        <v>96</v>
      </c>
    </row>
    <row r="16" spans="1:9" x14ac:dyDescent="0.25">
      <c r="A16" t="s">
        <v>35</v>
      </c>
    </row>
    <row r="17" spans="1:2" x14ac:dyDescent="0.25">
      <c r="A17" t="s">
        <v>98</v>
      </c>
      <c r="B17" t="s">
        <v>99</v>
      </c>
    </row>
    <row r="18" spans="1:2" x14ac:dyDescent="0.25">
      <c r="A18" t="s">
        <v>100</v>
      </c>
      <c r="B18">
        <v>145</v>
      </c>
    </row>
    <row r="19" spans="1:2" x14ac:dyDescent="0.25">
      <c r="A19" t="s">
        <v>101</v>
      </c>
      <c r="B19">
        <v>100</v>
      </c>
    </row>
    <row r="20" spans="1:2" x14ac:dyDescent="0.25">
      <c r="A20" t="s">
        <v>102</v>
      </c>
      <c r="B20">
        <v>50</v>
      </c>
    </row>
    <row r="21" spans="1:2" x14ac:dyDescent="0.25">
      <c r="A21" t="s">
        <v>103</v>
      </c>
      <c r="B21">
        <v>30</v>
      </c>
    </row>
    <row r="22" spans="1:2" x14ac:dyDescent="0.25">
      <c r="A22" t="s">
        <v>104</v>
      </c>
      <c r="B22">
        <v>20</v>
      </c>
    </row>
    <row r="23" spans="1:2" x14ac:dyDescent="0.25">
      <c r="A23" t="s">
        <v>105</v>
      </c>
      <c r="B23">
        <v>10</v>
      </c>
    </row>
    <row r="24" spans="1:2" x14ac:dyDescent="0.25">
      <c r="A24" t="s">
        <v>106</v>
      </c>
      <c r="B24">
        <v>10</v>
      </c>
    </row>
    <row r="49" spans="1:10" x14ac:dyDescent="0.25">
      <c r="A49" t="s">
        <v>107</v>
      </c>
    </row>
    <row r="50" spans="1:10" x14ac:dyDescent="0.25">
      <c r="A50" t="s">
        <v>108</v>
      </c>
    </row>
    <row r="52" spans="1:10" x14ac:dyDescent="0.25">
      <c r="A52" t="s">
        <v>47</v>
      </c>
    </row>
    <row r="53" spans="1:10" x14ac:dyDescent="0.25">
      <c r="A53" t="s">
        <v>2</v>
      </c>
      <c r="B53" t="s">
        <v>109</v>
      </c>
    </row>
    <row r="54" spans="1:10" x14ac:dyDescent="0.25">
      <c r="A54">
        <v>0.2</v>
      </c>
      <c r="B54">
        <v>0.39726027397260272</v>
      </c>
      <c r="J54" t="s">
        <v>110</v>
      </c>
    </row>
    <row r="55" spans="1:10" x14ac:dyDescent="0.25">
      <c r="A55">
        <v>1</v>
      </c>
      <c r="B55">
        <v>0.67123287671232879</v>
      </c>
    </row>
    <row r="56" spans="1:10" x14ac:dyDescent="0.25">
      <c r="A56">
        <v>3</v>
      </c>
      <c r="B56">
        <v>0.80821917808219179</v>
      </c>
    </row>
    <row r="57" spans="1:10" x14ac:dyDescent="0.25">
      <c r="A57">
        <v>5</v>
      </c>
      <c r="B57">
        <v>0.8904109589041096</v>
      </c>
    </row>
    <row r="58" spans="1:10" x14ac:dyDescent="0.25">
      <c r="A58">
        <v>8</v>
      </c>
      <c r="B58">
        <v>0.9452054794520548</v>
      </c>
    </row>
    <row r="59" spans="1:10" x14ac:dyDescent="0.25">
      <c r="A59">
        <v>10</v>
      </c>
      <c r="B59">
        <v>0.9726027397260274</v>
      </c>
    </row>
    <row r="60" spans="1:10" x14ac:dyDescent="0.25">
      <c r="A60">
        <v>16</v>
      </c>
      <c r="B60">
        <v>1</v>
      </c>
    </row>
    <row r="67" spans="1:1" x14ac:dyDescent="0.25">
      <c r="A67" t="s">
        <v>111</v>
      </c>
    </row>
    <row r="68" spans="1:1" x14ac:dyDescent="0.25">
      <c r="A68" t="s">
        <v>112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B06EF-8272-4CF9-877B-E3027DFE5BDF}">
  <dimension ref="A1:H52"/>
  <sheetViews>
    <sheetView topLeftCell="A15" workbookViewId="0">
      <selection activeCell="E39" sqref="E39"/>
    </sheetView>
  </sheetViews>
  <sheetFormatPr defaultColWidth="11.42578125" defaultRowHeight="15" x14ac:dyDescent="0.25"/>
  <sheetData>
    <row r="1" spans="1:8" x14ac:dyDescent="0.25">
      <c r="A1" t="s">
        <v>149</v>
      </c>
    </row>
    <row r="2" spans="1:8" x14ac:dyDescent="0.25">
      <c r="A2" t="s">
        <v>16</v>
      </c>
      <c r="B2" t="s">
        <v>2</v>
      </c>
      <c r="C2" t="s">
        <v>135</v>
      </c>
      <c r="D2" t="s">
        <v>150</v>
      </c>
      <c r="E2" t="s">
        <v>74</v>
      </c>
      <c r="F2" t="s">
        <v>29</v>
      </c>
      <c r="G2" t="s">
        <v>137</v>
      </c>
      <c r="H2" t="s">
        <v>138</v>
      </c>
    </row>
    <row r="3" spans="1:8" x14ac:dyDescent="0.25">
      <c r="A3">
        <v>0</v>
      </c>
      <c r="B3">
        <v>10</v>
      </c>
      <c r="C3">
        <v>5</v>
      </c>
      <c r="D3">
        <f>(A3+B3)/2</f>
        <v>5</v>
      </c>
      <c r="E3">
        <f>C3*D3</f>
        <v>25</v>
      </c>
      <c r="F3">
        <f>C3*(D3-C$9)^2</f>
        <v>1445</v>
      </c>
      <c r="G3">
        <f>C3/C$7</f>
        <v>0.25</v>
      </c>
      <c r="H3">
        <f>G3</f>
        <v>0.25</v>
      </c>
    </row>
    <row r="4" spans="1:8" x14ac:dyDescent="0.25">
      <c r="A4">
        <v>10</v>
      </c>
      <c r="B4">
        <v>20</v>
      </c>
      <c r="C4">
        <v>5</v>
      </c>
      <c r="D4">
        <f t="shared" ref="D4:D6" si="0">(A4+B4)/2</f>
        <v>15</v>
      </c>
      <c r="E4">
        <f t="shared" ref="E4:E6" si="1">C4*D4</f>
        <v>75</v>
      </c>
      <c r="F4">
        <f t="shared" ref="F4:F6" si="2">C4*(D4-C$9)^2</f>
        <v>245</v>
      </c>
      <c r="G4">
        <f t="shared" ref="G4:G6" si="3">C4/C$7</f>
        <v>0.25</v>
      </c>
      <c r="H4">
        <f>H3+G4</f>
        <v>0.5</v>
      </c>
    </row>
    <row r="5" spans="1:8" x14ac:dyDescent="0.25">
      <c r="A5">
        <v>20</v>
      </c>
      <c r="B5">
        <v>30</v>
      </c>
      <c r="C5">
        <v>4</v>
      </c>
      <c r="D5">
        <f t="shared" si="0"/>
        <v>25</v>
      </c>
      <c r="E5">
        <f t="shared" si="1"/>
        <v>100</v>
      </c>
      <c r="F5">
        <f t="shared" si="2"/>
        <v>36</v>
      </c>
      <c r="G5">
        <f t="shared" si="3"/>
        <v>0.2</v>
      </c>
      <c r="H5">
        <f t="shared" ref="H5:H6" si="4">H4+G5</f>
        <v>0.7</v>
      </c>
    </row>
    <row r="6" spans="1:8" x14ac:dyDescent="0.25">
      <c r="A6">
        <v>30</v>
      </c>
      <c r="B6">
        <v>50</v>
      </c>
      <c r="C6">
        <v>6</v>
      </c>
      <c r="D6">
        <f t="shared" si="0"/>
        <v>40</v>
      </c>
      <c r="E6">
        <f t="shared" si="1"/>
        <v>240</v>
      </c>
      <c r="F6">
        <f t="shared" si="2"/>
        <v>1944</v>
      </c>
      <c r="G6">
        <f t="shared" si="3"/>
        <v>0.3</v>
      </c>
      <c r="H6">
        <f t="shared" si="4"/>
        <v>1</v>
      </c>
    </row>
    <row r="7" spans="1:8" x14ac:dyDescent="0.25">
      <c r="B7" t="s">
        <v>4</v>
      </c>
      <c r="C7">
        <f>SUM(C3:C6)</f>
        <v>20</v>
      </c>
      <c r="E7">
        <f>SUM(E3:E6)</f>
        <v>440</v>
      </c>
      <c r="F7">
        <f>SUM(F3:F6)</f>
        <v>3670</v>
      </c>
    </row>
    <row r="9" spans="1:8" x14ac:dyDescent="0.25">
      <c r="A9" t="s">
        <v>151</v>
      </c>
      <c r="C9">
        <f>E7/C7</f>
        <v>22</v>
      </c>
      <c r="D9" t="s">
        <v>152</v>
      </c>
    </row>
    <row r="11" spans="1:8" x14ac:dyDescent="0.25">
      <c r="A11" t="s">
        <v>97</v>
      </c>
      <c r="C11" s="12">
        <f>SQRT(F7/(C7-1))</f>
        <v>13.898125583575727</v>
      </c>
      <c r="D11" t="s">
        <v>152</v>
      </c>
    </row>
    <row r="13" spans="1:8" x14ac:dyDescent="0.25">
      <c r="A13" t="s">
        <v>117</v>
      </c>
    </row>
    <row r="14" spans="1:8" x14ac:dyDescent="0.25">
      <c r="A14" t="s">
        <v>2</v>
      </c>
      <c r="B14" t="s">
        <v>138</v>
      </c>
    </row>
    <row r="15" spans="1:8" x14ac:dyDescent="0.25">
      <c r="A15">
        <v>10</v>
      </c>
      <c r="B15">
        <v>0.25</v>
      </c>
    </row>
    <row r="16" spans="1:8" x14ac:dyDescent="0.25">
      <c r="A16">
        <v>20</v>
      </c>
      <c r="B16">
        <v>0.5</v>
      </c>
    </row>
    <row r="17" spans="1:2" x14ac:dyDescent="0.25">
      <c r="A17">
        <v>30</v>
      </c>
      <c r="B17">
        <v>0.7</v>
      </c>
    </row>
    <row r="18" spans="1:2" x14ac:dyDescent="0.25">
      <c r="A18">
        <v>50</v>
      </c>
      <c r="B18">
        <v>1</v>
      </c>
    </row>
    <row r="29" spans="1:2" x14ac:dyDescent="0.25">
      <c r="A29" t="s">
        <v>153</v>
      </c>
    </row>
    <row r="30" spans="1:2" x14ac:dyDescent="0.25">
      <c r="A30" t="s">
        <v>154</v>
      </c>
    </row>
    <row r="31" spans="1:2" x14ac:dyDescent="0.25">
      <c r="A31" t="s">
        <v>155</v>
      </c>
    </row>
    <row r="33" spans="1:5" x14ac:dyDescent="0.25">
      <c r="A33">
        <v>5</v>
      </c>
    </row>
    <row r="34" spans="1:5" x14ac:dyDescent="0.25">
      <c r="A34">
        <v>6</v>
      </c>
    </row>
    <row r="35" spans="1:5" x14ac:dyDescent="0.25">
      <c r="A35">
        <v>8</v>
      </c>
    </row>
    <row r="36" spans="1:5" x14ac:dyDescent="0.25">
      <c r="A36">
        <v>8</v>
      </c>
    </row>
    <row r="37" spans="1:5" x14ac:dyDescent="0.25">
      <c r="A37">
        <v>10</v>
      </c>
      <c r="C37" t="s">
        <v>156</v>
      </c>
      <c r="E37">
        <f>AVERAGE(A33:A52)</f>
        <v>22</v>
      </c>
    </row>
    <row r="38" spans="1:5" x14ac:dyDescent="0.25">
      <c r="A38">
        <v>12</v>
      </c>
      <c r="C38" t="s">
        <v>141</v>
      </c>
      <c r="E38" s="12">
        <f>_xlfn.STDEV.S(A33:A52)</f>
        <v>13.094796073651789</v>
      </c>
    </row>
    <row r="39" spans="1:5" x14ac:dyDescent="0.25">
      <c r="A39">
        <v>14</v>
      </c>
      <c r="C39" t="s">
        <v>142</v>
      </c>
      <c r="E39" s="12">
        <f>MEDIAN(A33:A52)</f>
        <v>21.5</v>
      </c>
    </row>
    <row r="40" spans="1:5" x14ac:dyDescent="0.25">
      <c r="A40">
        <v>14</v>
      </c>
    </row>
    <row r="41" spans="1:5" x14ac:dyDescent="0.25">
      <c r="A41">
        <v>15</v>
      </c>
    </row>
    <row r="42" spans="1:5" x14ac:dyDescent="0.25">
      <c r="A42">
        <v>19</v>
      </c>
    </row>
    <row r="43" spans="1:5" x14ac:dyDescent="0.25">
      <c r="A43">
        <v>24</v>
      </c>
    </row>
    <row r="44" spans="1:5" x14ac:dyDescent="0.25">
      <c r="A44">
        <v>24</v>
      </c>
    </row>
    <row r="45" spans="1:5" x14ac:dyDescent="0.25">
      <c r="A45">
        <v>26</v>
      </c>
    </row>
    <row r="46" spans="1:5" x14ac:dyDescent="0.25">
      <c r="A46">
        <v>28</v>
      </c>
    </row>
    <row r="47" spans="1:5" x14ac:dyDescent="0.25">
      <c r="A47">
        <v>31</v>
      </c>
    </row>
    <row r="48" spans="1:5" x14ac:dyDescent="0.25">
      <c r="A48">
        <v>31</v>
      </c>
    </row>
    <row r="49" spans="1:1" x14ac:dyDescent="0.25">
      <c r="A49">
        <v>32</v>
      </c>
    </row>
    <row r="50" spans="1:1" x14ac:dyDescent="0.25">
      <c r="A50">
        <v>38</v>
      </c>
    </row>
    <row r="51" spans="1:1" x14ac:dyDescent="0.25">
      <c r="A51">
        <v>45</v>
      </c>
    </row>
    <row r="52" spans="1:1" x14ac:dyDescent="0.25">
      <c r="A52">
        <v>50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46BC5-04E2-43BF-9AAD-EAAB143FCF34}">
  <dimension ref="A1:G33"/>
  <sheetViews>
    <sheetView topLeftCell="A29" workbookViewId="0">
      <selection activeCell="M23" sqref="M23"/>
    </sheetView>
  </sheetViews>
  <sheetFormatPr defaultColWidth="11.42578125" defaultRowHeight="15" x14ac:dyDescent="0.25"/>
  <cols>
    <col min="4" max="4" width="14.42578125" customWidth="1"/>
    <col min="6" max="6" width="21.85546875" customWidth="1"/>
    <col min="7" max="7" width="23" customWidth="1"/>
  </cols>
  <sheetData>
    <row r="1" spans="1:7" x14ac:dyDescent="0.25">
      <c r="A1" t="s">
        <v>17</v>
      </c>
    </row>
    <row r="2" spans="1:7" x14ac:dyDescent="0.25">
      <c r="A2" t="s">
        <v>16</v>
      </c>
      <c r="B2" t="s">
        <v>2</v>
      </c>
      <c r="C2" t="s">
        <v>18</v>
      </c>
      <c r="D2" t="s">
        <v>5</v>
      </c>
      <c r="E2" t="s">
        <v>6</v>
      </c>
      <c r="F2" t="s">
        <v>19</v>
      </c>
      <c r="G2" t="s">
        <v>20</v>
      </c>
    </row>
    <row r="3" spans="1:7" x14ac:dyDescent="0.25">
      <c r="A3">
        <v>10</v>
      </c>
      <c r="B3">
        <v>15</v>
      </c>
      <c r="C3">
        <v>40</v>
      </c>
      <c r="D3">
        <f>(A3+B3)/2</f>
        <v>12.5</v>
      </c>
      <c r="E3">
        <f>D3*C3</f>
        <v>500</v>
      </c>
      <c r="F3" s="1">
        <f>C3/C$12</f>
        <v>0.1</v>
      </c>
      <c r="G3" s="1">
        <f>F3</f>
        <v>0.1</v>
      </c>
    </row>
    <row r="4" spans="1:7" x14ac:dyDescent="0.25">
      <c r="A4">
        <v>15</v>
      </c>
      <c r="B4">
        <v>20</v>
      </c>
      <c r="C4">
        <v>45</v>
      </c>
      <c r="D4">
        <f t="shared" ref="D4:D11" si="0">(A4+B4)/2</f>
        <v>17.5</v>
      </c>
      <c r="E4">
        <f t="shared" ref="E4:E11" si="1">D4*C4</f>
        <v>787.5</v>
      </c>
      <c r="F4" s="1">
        <f t="shared" ref="F4:F11" si="2">C4/C$12</f>
        <v>0.1125</v>
      </c>
      <c r="G4" s="1">
        <f>G3+F4</f>
        <v>0.21250000000000002</v>
      </c>
    </row>
    <row r="5" spans="1:7" x14ac:dyDescent="0.25">
      <c r="A5">
        <v>20</v>
      </c>
      <c r="B5">
        <v>25</v>
      </c>
      <c r="C5">
        <v>50</v>
      </c>
      <c r="D5">
        <f t="shared" si="0"/>
        <v>22.5</v>
      </c>
      <c r="E5">
        <f t="shared" si="1"/>
        <v>1125</v>
      </c>
      <c r="F5" s="1">
        <f t="shared" si="2"/>
        <v>0.125</v>
      </c>
      <c r="G5" s="1">
        <f t="shared" ref="G5:G11" si="3">G4+F5</f>
        <v>0.33750000000000002</v>
      </c>
    </row>
    <row r="6" spans="1:7" x14ac:dyDescent="0.25">
      <c r="A6">
        <v>25</v>
      </c>
      <c r="B6">
        <v>30</v>
      </c>
      <c r="C6">
        <v>50</v>
      </c>
      <c r="D6">
        <f t="shared" si="0"/>
        <v>27.5</v>
      </c>
      <c r="E6">
        <f t="shared" si="1"/>
        <v>1375</v>
      </c>
      <c r="F6" s="1">
        <f t="shared" si="2"/>
        <v>0.125</v>
      </c>
      <c r="G6" s="1">
        <f t="shared" si="3"/>
        <v>0.46250000000000002</v>
      </c>
    </row>
    <row r="7" spans="1:7" x14ac:dyDescent="0.25">
      <c r="A7">
        <v>30</v>
      </c>
      <c r="B7">
        <v>35</v>
      </c>
      <c r="C7">
        <v>65</v>
      </c>
      <c r="D7">
        <f t="shared" si="0"/>
        <v>32.5</v>
      </c>
      <c r="E7">
        <f t="shared" si="1"/>
        <v>2112.5</v>
      </c>
      <c r="F7" s="1">
        <f t="shared" si="2"/>
        <v>0.16250000000000001</v>
      </c>
      <c r="G7" s="1">
        <f t="shared" si="3"/>
        <v>0.625</v>
      </c>
    </row>
    <row r="8" spans="1:7" x14ac:dyDescent="0.25">
      <c r="A8">
        <v>35</v>
      </c>
      <c r="B8">
        <v>40</v>
      </c>
      <c r="C8">
        <v>50</v>
      </c>
      <c r="D8">
        <f t="shared" si="0"/>
        <v>37.5</v>
      </c>
      <c r="E8">
        <f t="shared" si="1"/>
        <v>1875</v>
      </c>
      <c r="F8" s="1">
        <f t="shared" si="2"/>
        <v>0.125</v>
      </c>
      <c r="G8" s="1">
        <f t="shared" si="3"/>
        <v>0.75</v>
      </c>
    </row>
    <row r="9" spans="1:7" x14ac:dyDescent="0.25">
      <c r="A9">
        <v>40</v>
      </c>
      <c r="B9">
        <v>45</v>
      </c>
      <c r="C9">
        <v>40</v>
      </c>
      <c r="D9">
        <f t="shared" si="0"/>
        <v>42.5</v>
      </c>
      <c r="E9">
        <f t="shared" si="1"/>
        <v>1700</v>
      </c>
      <c r="F9" s="1">
        <f t="shared" si="2"/>
        <v>0.1</v>
      </c>
      <c r="G9" s="1">
        <f t="shared" si="3"/>
        <v>0.85</v>
      </c>
    </row>
    <row r="10" spans="1:7" x14ac:dyDescent="0.25">
      <c r="A10">
        <v>45</v>
      </c>
      <c r="B10">
        <v>50</v>
      </c>
      <c r="C10">
        <v>30</v>
      </c>
      <c r="D10">
        <f t="shared" si="0"/>
        <v>47.5</v>
      </c>
      <c r="E10">
        <f t="shared" si="1"/>
        <v>1425</v>
      </c>
      <c r="F10" s="1">
        <f t="shared" si="2"/>
        <v>7.4999999999999997E-2</v>
      </c>
      <c r="G10" s="1">
        <f t="shared" si="3"/>
        <v>0.92499999999999993</v>
      </c>
    </row>
    <row r="11" spans="1:7" x14ac:dyDescent="0.25">
      <c r="A11">
        <v>50</v>
      </c>
      <c r="B11">
        <v>80</v>
      </c>
      <c r="C11">
        <v>30</v>
      </c>
      <c r="D11">
        <f t="shared" si="0"/>
        <v>65</v>
      </c>
      <c r="E11">
        <f t="shared" si="1"/>
        <v>1950</v>
      </c>
      <c r="F11" s="1">
        <f t="shared" si="2"/>
        <v>7.4999999999999997E-2</v>
      </c>
      <c r="G11" s="1">
        <f t="shared" si="3"/>
        <v>0.99999999999999989</v>
      </c>
    </row>
    <row r="12" spans="1:7" x14ac:dyDescent="0.25">
      <c r="A12" t="s">
        <v>4</v>
      </c>
      <c r="C12">
        <f>SUM(C3:C11)</f>
        <v>400</v>
      </c>
      <c r="E12">
        <f>SUM(E3:E11)</f>
        <v>12850</v>
      </c>
    </row>
    <row r="14" spans="1:7" x14ac:dyDescent="0.25">
      <c r="A14" t="s">
        <v>21</v>
      </c>
      <c r="D14" s="2">
        <f>E12/C12</f>
        <v>32.125</v>
      </c>
      <c r="E14" t="s">
        <v>22</v>
      </c>
    </row>
    <row r="16" spans="1:7" x14ac:dyDescent="0.25">
      <c r="A16" t="s">
        <v>23</v>
      </c>
    </row>
    <row r="17" spans="1:2" x14ac:dyDescent="0.25">
      <c r="A17" t="s">
        <v>24</v>
      </c>
      <c r="B17" t="s">
        <v>20</v>
      </c>
    </row>
    <row r="18" spans="1:2" x14ac:dyDescent="0.25">
      <c r="A18">
        <v>15</v>
      </c>
      <c r="B18" s="1">
        <v>0.1</v>
      </c>
    </row>
    <row r="19" spans="1:2" x14ac:dyDescent="0.25">
      <c r="A19">
        <v>20</v>
      </c>
      <c r="B19" s="1">
        <v>0.21250000000000002</v>
      </c>
    </row>
    <row r="20" spans="1:2" x14ac:dyDescent="0.25">
      <c r="A20">
        <v>25</v>
      </c>
      <c r="B20" s="1">
        <v>0.33750000000000002</v>
      </c>
    </row>
    <row r="21" spans="1:2" x14ac:dyDescent="0.25">
      <c r="A21">
        <v>30</v>
      </c>
      <c r="B21" s="1">
        <v>0.46250000000000002</v>
      </c>
    </row>
    <row r="22" spans="1:2" x14ac:dyDescent="0.25">
      <c r="A22">
        <v>35</v>
      </c>
      <c r="B22" s="1">
        <v>0.625</v>
      </c>
    </row>
    <row r="23" spans="1:2" x14ac:dyDescent="0.25">
      <c r="A23">
        <v>40</v>
      </c>
      <c r="B23" s="1">
        <v>0.75</v>
      </c>
    </row>
    <row r="24" spans="1:2" x14ac:dyDescent="0.25">
      <c r="A24">
        <v>45</v>
      </c>
      <c r="B24" s="1">
        <v>0.85</v>
      </c>
    </row>
    <row r="25" spans="1:2" x14ac:dyDescent="0.25">
      <c r="A25">
        <v>50</v>
      </c>
      <c r="B25" s="1">
        <v>0.92499999999999993</v>
      </c>
    </row>
    <row r="26" spans="1:2" x14ac:dyDescent="0.25">
      <c r="A26">
        <v>80</v>
      </c>
      <c r="B26" s="1">
        <v>0.99999999999999989</v>
      </c>
    </row>
    <row r="31" spans="1:2" x14ac:dyDescent="0.25">
      <c r="A31" t="s">
        <v>113</v>
      </c>
    </row>
    <row r="32" spans="1:2" x14ac:dyDescent="0.25">
      <c r="A32" t="s">
        <v>114</v>
      </c>
    </row>
    <row r="33" spans="1:1" x14ac:dyDescent="0.25">
      <c r="A33" t="s">
        <v>115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E018B-84CD-4EA5-BF43-C097188E53F6}">
  <dimension ref="A1:L55"/>
  <sheetViews>
    <sheetView workbookViewId="0">
      <selection activeCell="A7" sqref="A1:XFD1048576"/>
    </sheetView>
  </sheetViews>
  <sheetFormatPr defaultColWidth="11.42578125" defaultRowHeight="15" x14ac:dyDescent="0.25"/>
  <cols>
    <col min="3" max="3" width="14.140625" customWidth="1"/>
    <col min="4" max="4" width="15.42578125" customWidth="1"/>
  </cols>
  <sheetData>
    <row r="1" spans="1:8" x14ac:dyDescent="0.25">
      <c r="A1" t="s">
        <v>25</v>
      </c>
    </row>
    <row r="2" spans="1:8" x14ac:dyDescent="0.25">
      <c r="A2" t="s">
        <v>16</v>
      </c>
      <c r="B2" t="s">
        <v>26</v>
      </c>
      <c r="C2" t="s">
        <v>27</v>
      </c>
      <c r="D2" t="s">
        <v>28</v>
      </c>
      <c r="E2" t="s">
        <v>6</v>
      </c>
      <c r="F2" t="s">
        <v>29</v>
      </c>
      <c r="G2" t="s">
        <v>30</v>
      </c>
      <c r="H2" t="s">
        <v>31</v>
      </c>
    </row>
    <row r="3" spans="1:8" x14ac:dyDescent="0.25">
      <c r="A3">
        <v>0</v>
      </c>
      <c r="B3">
        <v>0.5</v>
      </c>
      <c r="C3">
        <v>30</v>
      </c>
      <c r="D3">
        <f>(A3+B3)/2</f>
        <v>0.25</v>
      </c>
      <c r="E3">
        <f>D3*C3</f>
        <v>7.5</v>
      </c>
      <c r="F3">
        <f>C3*(D3-D$14)^2</f>
        <v>91.875</v>
      </c>
      <c r="G3">
        <f>B3-A3</f>
        <v>0.5</v>
      </c>
      <c r="H3">
        <f>C3/G3</f>
        <v>60</v>
      </c>
    </row>
    <row r="4" spans="1:8" x14ac:dyDescent="0.25">
      <c r="A4">
        <v>0.5</v>
      </c>
      <c r="B4">
        <v>1</v>
      </c>
      <c r="C4">
        <v>60</v>
      </c>
      <c r="D4">
        <f t="shared" ref="D4:D11" si="0">(A4+B4)/2</f>
        <v>0.75</v>
      </c>
      <c r="E4">
        <f t="shared" ref="E4:E11" si="1">D4*C4</f>
        <v>45</v>
      </c>
      <c r="F4">
        <f t="shared" ref="F4:F11" si="2">C4*(D4-D$14)^2</f>
        <v>93.75</v>
      </c>
      <c r="G4">
        <f t="shared" ref="G4:G11" si="3">B4-A4</f>
        <v>0.5</v>
      </c>
      <c r="H4">
        <f t="shared" ref="H4:H11" si="4">C4/G4</f>
        <v>120</v>
      </c>
    </row>
    <row r="5" spans="1:8" x14ac:dyDescent="0.25">
      <c r="A5">
        <v>1</v>
      </c>
      <c r="B5">
        <v>1.5</v>
      </c>
      <c r="C5">
        <v>70</v>
      </c>
      <c r="D5">
        <f t="shared" si="0"/>
        <v>1.25</v>
      </c>
      <c r="E5">
        <f t="shared" si="1"/>
        <v>87.5</v>
      </c>
      <c r="F5">
        <f t="shared" si="2"/>
        <v>39.375</v>
      </c>
      <c r="G5">
        <f t="shared" si="3"/>
        <v>0.5</v>
      </c>
      <c r="H5">
        <f t="shared" si="4"/>
        <v>140</v>
      </c>
    </row>
    <row r="6" spans="1:8" x14ac:dyDescent="0.25">
      <c r="A6">
        <v>1.5</v>
      </c>
      <c r="B6">
        <v>2</v>
      </c>
      <c r="C6">
        <v>110</v>
      </c>
      <c r="D6">
        <f t="shared" si="0"/>
        <v>1.75</v>
      </c>
      <c r="E6">
        <f t="shared" si="1"/>
        <v>192.5</v>
      </c>
      <c r="F6">
        <f t="shared" si="2"/>
        <v>6.875</v>
      </c>
      <c r="G6">
        <f t="shared" si="3"/>
        <v>0.5</v>
      </c>
      <c r="H6">
        <f t="shared" si="4"/>
        <v>220</v>
      </c>
    </row>
    <row r="7" spans="1:8" x14ac:dyDescent="0.25">
      <c r="A7">
        <v>2</v>
      </c>
      <c r="B7">
        <v>2.5</v>
      </c>
      <c r="C7">
        <v>90</v>
      </c>
      <c r="D7">
        <f t="shared" si="0"/>
        <v>2.25</v>
      </c>
      <c r="E7">
        <f t="shared" si="1"/>
        <v>202.5</v>
      </c>
      <c r="F7">
        <f t="shared" si="2"/>
        <v>5.625</v>
      </c>
      <c r="G7">
        <f t="shared" si="3"/>
        <v>0.5</v>
      </c>
      <c r="H7">
        <f t="shared" si="4"/>
        <v>180</v>
      </c>
    </row>
    <row r="8" spans="1:8" x14ac:dyDescent="0.25">
      <c r="A8">
        <v>2.5</v>
      </c>
      <c r="B8">
        <v>3</v>
      </c>
      <c r="C8">
        <v>50</v>
      </c>
      <c r="D8">
        <f t="shared" si="0"/>
        <v>2.75</v>
      </c>
      <c r="E8">
        <f t="shared" si="1"/>
        <v>137.5</v>
      </c>
      <c r="F8">
        <f t="shared" si="2"/>
        <v>28.125</v>
      </c>
      <c r="G8">
        <f t="shared" si="3"/>
        <v>0.5</v>
      </c>
      <c r="H8">
        <f t="shared" si="4"/>
        <v>100</v>
      </c>
    </row>
    <row r="9" spans="1:8" x14ac:dyDescent="0.25">
      <c r="A9">
        <v>3</v>
      </c>
      <c r="B9">
        <v>3.5</v>
      </c>
      <c r="C9">
        <v>40</v>
      </c>
      <c r="D9">
        <f t="shared" si="0"/>
        <v>3.25</v>
      </c>
      <c r="E9">
        <f t="shared" si="1"/>
        <v>130</v>
      </c>
      <c r="F9">
        <f t="shared" si="2"/>
        <v>62.5</v>
      </c>
      <c r="G9">
        <f t="shared" si="3"/>
        <v>0.5</v>
      </c>
      <c r="H9">
        <f t="shared" si="4"/>
        <v>80</v>
      </c>
    </row>
    <row r="10" spans="1:8" x14ac:dyDescent="0.25">
      <c r="A10">
        <v>3.5</v>
      </c>
      <c r="B10">
        <v>4</v>
      </c>
      <c r="C10">
        <v>30</v>
      </c>
      <c r="D10">
        <f t="shared" si="0"/>
        <v>3.75</v>
      </c>
      <c r="E10">
        <f t="shared" si="1"/>
        <v>112.5</v>
      </c>
      <c r="F10">
        <f t="shared" si="2"/>
        <v>91.875</v>
      </c>
      <c r="G10">
        <f t="shared" si="3"/>
        <v>0.5</v>
      </c>
      <c r="H10">
        <f t="shared" si="4"/>
        <v>60</v>
      </c>
    </row>
    <row r="11" spans="1:8" x14ac:dyDescent="0.25">
      <c r="A11">
        <v>4</v>
      </c>
      <c r="B11">
        <v>4.5</v>
      </c>
      <c r="C11">
        <v>20</v>
      </c>
      <c r="D11">
        <f t="shared" si="0"/>
        <v>4.25</v>
      </c>
      <c r="E11">
        <f t="shared" si="1"/>
        <v>85</v>
      </c>
      <c r="F11">
        <f t="shared" si="2"/>
        <v>101.25</v>
      </c>
      <c r="G11">
        <f t="shared" si="3"/>
        <v>0.5</v>
      </c>
      <c r="H11">
        <f t="shared" si="4"/>
        <v>40</v>
      </c>
    </row>
    <row r="12" spans="1:8" x14ac:dyDescent="0.25">
      <c r="A12" t="s">
        <v>4</v>
      </c>
      <c r="C12">
        <f>SUM(C3:C11)</f>
        <v>500</v>
      </c>
      <c r="E12">
        <f>SUM(E3:E11)</f>
        <v>1000</v>
      </c>
      <c r="F12">
        <f>SUM(F3:F11)</f>
        <v>521.25</v>
      </c>
    </row>
    <row r="14" spans="1:8" x14ac:dyDescent="0.25">
      <c r="A14" t="s">
        <v>32</v>
      </c>
      <c r="D14" s="3">
        <f>E12/C12</f>
        <v>2</v>
      </c>
      <c r="E14" s="3" t="s">
        <v>33</v>
      </c>
    </row>
    <row r="16" spans="1:8" x14ac:dyDescent="0.25">
      <c r="A16" t="s">
        <v>34</v>
      </c>
      <c r="D16" s="4">
        <f>SQRT(F12/(C12-1))</f>
        <v>1.0220514558263265</v>
      </c>
      <c r="E16" s="3" t="s">
        <v>33</v>
      </c>
    </row>
    <row r="18" spans="1:12" x14ac:dyDescent="0.25">
      <c r="A18" t="s">
        <v>35</v>
      </c>
      <c r="K18">
        <v>0.5</v>
      </c>
      <c r="L18">
        <v>0.06</v>
      </c>
    </row>
    <row r="19" spans="1:12" x14ac:dyDescent="0.25">
      <c r="A19" t="s">
        <v>36</v>
      </c>
      <c r="B19" t="s">
        <v>37</v>
      </c>
      <c r="K19">
        <v>1</v>
      </c>
      <c r="L19">
        <v>0.18</v>
      </c>
    </row>
    <row r="20" spans="1:12" x14ac:dyDescent="0.25">
      <c r="A20" t="s">
        <v>38</v>
      </c>
      <c r="B20">
        <v>60</v>
      </c>
      <c r="K20">
        <v>1.5</v>
      </c>
      <c r="L20">
        <v>0.32</v>
      </c>
    </row>
    <row r="21" spans="1:12" x14ac:dyDescent="0.25">
      <c r="A21" t="s">
        <v>39</v>
      </c>
      <c r="B21">
        <v>120</v>
      </c>
      <c r="K21">
        <v>2</v>
      </c>
      <c r="L21">
        <v>0.54</v>
      </c>
    </row>
    <row r="22" spans="1:12" x14ac:dyDescent="0.25">
      <c r="A22" t="s">
        <v>40</v>
      </c>
      <c r="B22">
        <v>140</v>
      </c>
      <c r="K22">
        <v>2.5</v>
      </c>
      <c r="L22">
        <v>0.72</v>
      </c>
    </row>
    <row r="23" spans="1:12" x14ac:dyDescent="0.25">
      <c r="A23" t="s">
        <v>41</v>
      </c>
      <c r="B23">
        <v>220</v>
      </c>
      <c r="K23">
        <v>3</v>
      </c>
      <c r="L23">
        <v>0.82</v>
      </c>
    </row>
    <row r="24" spans="1:12" x14ac:dyDescent="0.25">
      <c r="A24" t="s">
        <v>42</v>
      </c>
      <c r="B24">
        <v>180</v>
      </c>
      <c r="K24">
        <v>3.5</v>
      </c>
      <c r="L24">
        <v>0.89999999999999991</v>
      </c>
    </row>
    <row r="25" spans="1:12" x14ac:dyDescent="0.25">
      <c r="A25" t="s">
        <v>43</v>
      </c>
      <c r="B25">
        <v>100</v>
      </c>
      <c r="K25">
        <v>4</v>
      </c>
      <c r="L25">
        <v>0.96</v>
      </c>
    </row>
    <row r="26" spans="1:12" x14ac:dyDescent="0.25">
      <c r="A26" t="s">
        <v>44</v>
      </c>
      <c r="B26">
        <v>80</v>
      </c>
      <c r="K26">
        <v>4.5</v>
      </c>
      <c r="L26">
        <v>1</v>
      </c>
    </row>
    <row r="27" spans="1:12" x14ac:dyDescent="0.25">
      <c r="A27" t="s">
        <v>45</v>
      </c>
      <c r="B27">
        <v>60</v>
      </c>
    </row>
    <row r="28" spans="1:12" x14ac:dyDescent="0.25">
      <c r="A28" t="s">
        <v>46</v>
      </c>
      <c r="B28">
        <v>40</v>
      </c>
    </row>
    <row r="34" spans="1:5" x14ac:dyDescent="0.25">
      <c r="A34" t="s">
        <v>47</v>
      </c>
    </row>
    <row r="35" spans="1:5" x14ac:dyDescent="0.25">
      <c r="A35" t="s">
        <v>25</v>
      </c>
    </row>
    <row r="36" spans="1:5" x14ac:dyDescent="0.25">
      <c r="A36" t="s">
        <v>16</v>
      </c>
      <c r="B36" t="s">
        <v>26</v>
      </c>
      <c r="C36" t="s">
        <v>27</v>
      </c>
      <c r="D36" t="s">
        <v>48</v>
      </c>
      <c r="E36" t="s">
        <v>49</v>
      </c>
    </row>
    <row r="37" spans="1:5" x14ac:dyDescent="0.25">
      <c r="A37">
        <v>0</v>
      </c>
      <c r="B37">
        <v>0.5</v>
      </c>
      <c r="C37">
        <v>30</v>
      </c>
      <c r="D37">
        <f>C37/C$46</f>
        <v>0.06</v>
      </c>
      <c r="E37">
        <f>D37</f>
        <v>0.06</v>
      </c>
    </row>
    <row r="38" spans="1:5" x14ac:dyDescent="0.25">
      <c r="A38">
        <v>0.5</v>
      </c>
      <c r="B38">
        <v>1</v>
      </c>
      <c r="C38">
        <v>60</v>
      </c>
      <c r="D38">
        <f t="shared" ref="D38:D45" si="5">C38/C$46</f>
        <v>0.12</v>
      </c>
      <c r="E38">
        <f>E37+D38</f>
        <v>0.18</v>
      </c>
    </row>
    <row r="39" spans="1:5" x14ac:dyDescent="0.25">
      <c r="A39">
        <v>1</v>
      </c>
      <c r="B39">
        <v>1.5</v>
      </c>
      <c r="C39">
        <v>70</v>
      </c>
      <c r="D39">
        <f t="shared" si="5"/>
        <v>0.14000000000000001</v>
      </c>
      <c r="E39">
        <f t="shared" ref="E39:E45" si="6">E38+D39</f>
        <v>0.32</v>
      </c>
    </row>
    <row r="40" spans="1:5" x14ac:dyDescent="0.25">
      <c r="A40">
        <v>1.5</v>
      </c>
      <c r="B40">
        <v>2</v>
      </c>
      <c r="C40">
        <v>110</v>
      </c>
      <c r="D40">
        <f t="shared" si="5"/>
        <v>0.22</v>
      </c>
      <c r="E40">
        <f t="shared" si="6"/>
        <v>0.54</v>
      </c>
    </row>
    <row r="41" spans="1:5" x14ac:dyDescent="0.25">
      <c r="A41">
        <v>2</v>
      </c>
      <c r="B41">
        <v>2.5</v>
      </c>
      <c r="C41">
        <v>90</v>
      </c>
      <c r="D41">
        <f t="shared" si="5"/>
        <v>0.18</v>
      </c>
      <c r="E41">
        <f t="shared" si="6"/>
        <v>0.72</v>
      </c>
    </row>
    <row r="42" spans="1:5" x14ac:dyDescent="0.25">
      <c r="A42">
        <v>2.5</v>
      </c>
      <c r="B42">
        <v>3</v>
      </c>
      <c r="C42">
        <v>50</v>
      </c>
      <c r="D42">
        <f t="shared" si="5"/>
        <v>0.1</v>
      </c>
      <c r="E42">
        <f t="shared" si="6"/>
        <v>0.82</v>
      </c>
    </row>
    <row r="43" spans="1:5" x14ac:dyDescent="0.25">
      <c r="A43">
        <v>3</v>
      </c>
      <c r="B43">
        <v>3.5</v>
      </c>
      <c r="C43">
        <v>40</v>
      </c>
      <c r="D43">
        <f t="shared" si="5"/>
        <v>0.08</v>
      </c>
      <c r="E43">
        <f t="shared" si="6"/>
        <v>0.89999999999999991</v>
      </c>
    </row>
    <row r="44" spans="1:5" x14ac:dyDescent="0.25">
      <c r="A44">
        <v>3.5</v>
      </c>
      <c r="B44">
        <v>4</v>
      </c>
      <c r="C44">
        <v>30</v>
      </c>
      <c r="D44">
        <f t="shared" si="5"/>
        <v>0.06</v>
      </c>
      <c r="E44">
        <f t="shared" si="6"/>
        <v>0.96</v>
      </c>
    </row>
    <row r="45" spans="1:5" x14ac:dyDescent="0.25">
      <c r="A45">
        <v>4</v>
      </c>
      <c r="B45">
        <v>4.5</v>
      </c>
      <c r="C45">
        <v>20</v>
      </c>
      <c r="D45">
        <f t="shared" si="5"/>
        <v>0.04</v>
      </c>
      <c r="E45">
        <f t="shared" si="6"/>
        <v>1</v>
      </c>
    </row>
    <row r="46" spans="1:5" x14ac:dyDescent="0.25">
      <c r="A46" t="s">
        <v>4</v>
      </c>
      <c r="C46">
        <v>500</v>
      </c>
    </row>
    <row r="48" spans="1:5" x14ac:dyDescent="0.25">
      <c r="A48" t="s">
        <v>50</v>
      </c>
    </row>
    <row r="50" spans="1:6" x14ac:dyDescent="0.25">
      <c r="A50" s="3" t="s">
        <v>51</v>
      </c>
      <c r="B50" s="3"/>
      <c r="C50" s="3"/>
    </row>
    <row r="51" spans="1:6" x14ac:dyDescent="0.25">
      <c r="A51" s="3" t="s">
        <v>52</v>
      </c>
      <c r="B51" s="3"/>
      <c r="C51" s="3"/>
    </row>
    <row r="52" spans="1:6" x14ac:dyDescent="0.25">
      <c r="A52" s="3" t="s">
        <v>53</v>
      </c>
      <c r="B52" s="3"/>
      <c r="C52" s="3"/>
    </row>
    <row r="54" spans="1:6" x14ac:dyDescent="0.25">
      <c r="A54" t="s">
        <v>54</v>
      </c>
    </row>
    <row r="55" spans="1:6" x14ac:dyDescent="0.25">
      <c r="A55" t="s">
        <v>55</v>
      </c>
      <c r="B55" s="3" t="s">
        <v>56</v>
      </c>
      <c r="C55" s="3"/>
      <c r="D55" s="3"/>
      <c r="E55" s="3"/>
      <c r="F55" s="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7EF16-1B10-40E3-BA2E-3F59361CFD08}">
  <dimension ref="A1:O42"/>
  <sheetViews>
    <sheetView workbookViewId="0">
      <selection activeCell="J4" sqref="J4"/>
    </sheetView>
  </sheetViews>
  <sheetFormatPr defaultColWidth="11.42578125" defaultRowHeight="15" x14ac:dyDescent="0.25"/>
  <cols>
    <col min="1" max="1" width="11.85546875" customWidth="1"/>
  </cols>
  <sheetData>
    <row r="1" spans="1:6" x14ac:dyDescent="0.25">
      <c r="A1" t="s">
        <v>57</v>
      </c>
    </row>
    <row r="2" spans="1:6" x14ac:dyDescent="0.25">
      <c r="A2" t="s">
        <v>16</v>
      </c>
      <c r="B2" t="s">
        <v>2</v>
      </c>
      <c r="C2" t="s">
        <v>58</v>
      </c>
      <c r="D2" t="s">
        <v>59</v>
      </c>
      <c r="E2" t="s">
        <v>60</v>
      </c>
      <c r="F2" t="s">
        <v>61</v>
      </c>
    </row>
    <row r="3" spans="1:6" x14ac:dyDescent="0.25">
      <c r="A3">
        <v>150</v>
      </c>
      <c r="B3">
        <v>160</v>
      </c>
      <c r="C3">
        <v>10</v>
      </c>
      <c r="D3">
        <f>C3/C$11</f>
        <v>0.02</v>
      </c>
      <c r="E3">
        <f>D3</f>
        <v>0.02</v>
      </c>
      <c r="F3" s="1">
        <v>0.02</v>
      </c>
    </row>
    <row r="4" spans="1:6" x14ac:dyDescent="0.25">
      <c r="A4">
        <v>160</v>
      </c>
      <c r="B4">
        <v>165</v>
      </c>
      <c r="C4">
        <v>20</v>
      </c>
      <c r="D4">
        <f t="shared" ref="D4:D10" si="0">C4/C$11</f>
        <v>0.04</v>
      </c>
      <c r="E4">
        <f>E3+D4</f>
        <v>0.06</v>
      </c>
      <c r="F4" s="1">
        <v>0.06</v>
      </c>
    </row>
    <row r="5" spans="1:6" x14ac:dyDescent="0.25">
      <c r="A5">
        <v>165</v>
      </c>
      <c r="B5">
        <v>170</v>
      </c>
      <c r="C5">
        <v>70</v>
      </c>
      <c r="D5">
        <f t="shared" si="0"/>
        <v>0.14000000000000001</v>
      </c>
      <c r="E5">
        <f t="shared" ref="E5:E10" si="1">E4+D5</f>
        <v>0.2</v>
      </c>
      <c r="F5" s="1">
        <v>0.2</v>
      </c>
    </row>
    <row r="6" spans="1:6" x14ac:dyDescent="0.25">
      <c r="A6">
        <v>170</v>
      </c>
      <c r="B6">
        <v>175</v>
      </c>
      <c r="C6">
        <v>110</v>
      </c>
      <c r="D6">
        <f t="shared" si="0"/>
        <v>0.22</v>
      </c>
      <c r="E6">
        <f t="shared" si="1"/>
        <v>0.42000000000000004</v>
      </c>
      <c r="F6" s="1">
        <v>0.42000000000000004</v>
      </c>
    </row>
    <row r="7" spans="1:6" x14ac:dyDescent="0.25">
      <c r="A7">
        <v>175</v>
      </c>
      <c r="B7">
        <v>180</v>
      </c>
      <c r="C7">
        <v>180</v>
      </c>
      <c r="D7">
        <f t="shared" si="0"/>
        <v>0.36</v>
      </c>
      <c r="E7">
        <f t="shared" si="1"/>
        <v>0.78</v>
      </c>
      <c r="F7" s="1">
        <v>0.78</v>
      </c>
    </row>
    <row r="8" spans="1:6" x14ac:dyDescent="0.25">
      <c r="A8">
        <v>180</v>
      </c>
      <c r="B8">
        <v>185</v>
      </c>
      <c r="C8">
        <v>80</v>
      </c>
      <c r="D8">
        <f t="shared" si="0"/>
        <v>0.16</v>
      </c>
      <c r="E8">
        <f t="shared" si="1"/>
        <v>0.94000000000000006</v>
      </c>
      <c r="F8" s="1">
        <v>0.94000000000000006</v>
      </c>
    </row>
    <row r="9" spans="1:6" x14ac:dyDescent="0.25">
      <c r="A9">
        <v>185</v>
      </c>
      <c r="B9">
        <v>190</v>
      </c>
      <c r="C9">
        <v>20</v>
      </c>
      <c r="D9">
        <f t="shared" si="0"/>
        <v>0.04</v>
      </c>
      <c r="E9">
        <f t="shared" si="1"/>
        <v>0.98000000000000009</v>
      </c>
      <c r="F9" s="1">
        <v>0.98000000000000009</v>
      </c>
    </row>
    <row r="10" spans="1:6" x14ac:dyDescent="0.25">
      <c r="A10">
        <v>190</v>
      </c>
      <c r="B10">
        <v>200</v>
      </c>
      <c r="C10">
        <v>10</v>
      </c>
      <c r="D10">
        <f t="shared" si="0"/>
        <v>0.02</v>
      </c>
      <c r="E10">
        <f t="shared" si="1"/>
        <v>1</v>
      </c>
      <c r="F10" s="1">
        <v>1</v>
      </c>
    </row>
    <row r="11" spans="1:6" x14ac:dyDescent="0.25">
      <c r="B11" t="s">
        <v>4</v>
      </c>
      <c r="C11">
        <f>SUM(C3:C10)</f>
        <v>500</v>
      </c>
      <c r="D11">
        <f>SUM(D3:D10)</f>
        <v>1</v>
      </c>
    </row>
    <row r="12" spans="1:6" x14ac:dyDescent="0.25">
      <c r="A12" t="s">
        <v>62</v>
      </c>
    </row>
    <row r="13" spans="1:6" x14ac:dyDescent="0.25">
      <c r="A13" t="s">
        <v>63</v>
      </c>
      <c r="B13" t="s">
        <v>64</v>
      </c>
    </row>
    <row r="14" spans="1:6" x14ac:dyDescent="0.25">
      <c r="A14">
        <v>150</v>
      </c>
      <c r="B14" s="5">
        <v>0</v>
      </c>
    </row>
    <row r="15" spans="1:6" x14ac:dyDescent="0.25">
      <c r="A15">
        <v>160</v>
      </c>
      <c r="B15" s="5">
        <v>0.02</v>
      </c>
    </row>
    <row r="16" spans="1:6" x14ac:dyDescent="0.25">
      <c r="A16">
        <v>165</v>
      </c>
      <c r="B16" s="5">
        <v>0.06</v>
      </c>
    </row>
    <row r="17" spans="1:14" x14ac:dyDescent="0.25">
      <c r="A17">
        <v>170</v>
      </c>
      <c r="B17" s="5">
        <v>0.2</v>
      </c>
    </row>
    <row r="18" spans="1:14" x14ac:dyDescent="0.25">
      <c r="A18">
        <v>175</v>
      </c>
      <c r="B18" s="5">
        <v>0.42000000000000004</v>
      </c>
    </row>
    <row r="19" spans="1:14" x14ac:dyDescent="0.25">
      <c r="A19">
        <v>180</v>
      </c>
      <c r="B19" s="5">
        <v>0.78</v>
      </c>
    </row>
    <row r="20" spans="1:14" x14ac:dyDescent="0.25">
      <c r="A20">
        <v>185</v>
      </c>
      <c r="B20" s="5">
        <v>0.94000000000000006</v>
      </c>
    </row>
    <row r="21" spans="1:14" x14ac:dyDescent="0.25">
      <c r="A21">
        <v>190</v>
      </c>
      <c r="B21" s="5">
        <v>0.98000000000000009</v>
      </c>
    </row>
    <row r="22" spans="1:14" x14ac:dyDescent="0.25">
      <c r="A22">
        <v>200</v>
      </c>
      <c r="B22" s="5">
        <v>1</v>
      </c>
    </row>
    <row r="23" spans="1:14" x14ac:dyDescent="0.25">
      <c r="A23" t="s">
        <v>23</v>
      </c>
    </row>
    <row r="24" spans="1:14" x14ac:dyDescent="0.25">
      <c r="A24" t="s">
        <v>65</v>
      </c>
      <c r="C24" t="s">
        <v>66</v>
      </c>
    </row>
    <row r="25" spans="1:14" x14ac:dyDescent="0.25">
      <c r="A25" t="s">
        <v>67</v>
      </c>
      <c r="C25" t="s">
        <v>68</v>
      </c>
    </row>
    <row r="26" spans="1:14" x14ac:dyDescent="0.25">
      <c r="A26" t="s">
        <v>69</v>
      </c>
      <c r="C26" t="s">
        <v>70</v>
      </c>
    </row>
    <row r="28" spans="1:14" x14ac:dyDescent="0.25">
      <c r="A28" t="s">
        <v>71</v>
      </c>
    </row>
    <row r="30" spans="1:14" x14ac:dyDescent="0.25">
      <c r="A30" t="s">
        <v>72</v>
      </c>
      <c r="B30" s="6" t="s">
        <v>57</v>
      </c>
      <c r="C30" s="6"/>
      <c r="D30" s="6"/>
      <c r="E30" s="6"/>
    </row>
    <row r="31" spans="1:14" ht="30" x14ac:dyDescent="0.25">
      <c r="B31" s="6" t="s">
        <v>16</v>
      </c>
      <c r="C31" s="6" t="s">
        <v>2</v>
      </c>
      <c r="D31" s="6" t="s">
        <v>58</v>
      </c>
      <c r="E31" s="7" t="s">
        <v>73</v>
      </c>
      <c r="F31" s="6" t="s">
        <v>74</v>
      </c>
      <c r="G31" s="6" t="s">
        <v>29</v>
      </c>
    </row>
    <row r="32" spans="1:14" x14ac:dyDescent="0.25">
      <c r="B32">
        <v>150</v>
      </c>
      <c r="C32">
        <v>160</v>
      </c>
      <c r="D32">
        <v>10</v>
      </c>
      <c r="E32">
        <f>(B32+C32)/2</f>
        <v>155</v>
      </c>
      <c r="F32">
        <f>D32*E32</f>
        <v>1550</v>
      </c>
      <c r="G32">
        <f>D32*(E32-N$32)^2</f>
        <v>4202.5</v>
      </c>
      <c r="K32" t="s">
        <v>75</v>
      </c>
      <c r="N32">
        <f>F40/D40</f>
        <v>175.5</v>
      </c>
    </row>
    <row r="33" spans="1:15" x14ac:dyDescent="0.25">
      <c r="B33">
        <v>160</v>
      </c>
      <c r="C33">
        <v>165</v>
      </c>
      <c r="D33">
        <v>20</v>
      </c>
      <c r="E33">
        <f t="shared" ref="E33:E39" si="2">(B33+C33)/2</f>
        <v>162.5</v>
      </c>
      <c r="F33">
        <f t="shared" ref="F33:F39" si="3">D33*E33</f>
        <v>3250</v>
      </c>
      <c r="G33">
        <f t="shared" ref="G33:G39" si="4">D33*(E33-N$32)^2</f>
        <v>3380</v>
      </c>
      <c r="K33" t="s">
        <v>76</v>
      </c>
      <c r="O33" s="8">
        <f>SQRT(G40/(D40-1))</f>
        <v>6.9891126325722892</v>
      </c>
    </row>
    <row r="34" spans="1:15" x14ac:dyDescent="0.25">
      <c r="B34">
        <v>165</v>
      </c>
      <c r="C34">
        <v>170</v>
      </c>
      <c r="D34">
        <v>70</v>
      </c>
      <c r="E34">
        <f t="shared" si="2"/>
        <v>167.5</v>
      </c>
      <c r="F34">
        <f t="shared" si="3"/>
        <v>11725</v>
      </c>
      <c r="G34">
        <f t="shared" si="4"/>
        <v>4480</v>
      </c>
    </row>
    <row r="35" spans="1:15" x14ac:dyDescent="0.25">
      <c r="B35">
        <v>170</v>
      </c>
      <c r="C35">
        <v>175</v>
      </c>
      <c r="D35">
        <v>110</v>
      </c>
      <c r="E35">
        <f t="shared" si="2"/>
        <v>172.5</v>
      </c>
      <c r="F35">
        <f t="shared" si="3"/>
        <v>18975</v>
      </c>
      <c r="G35">
        <f t="shared" si="4"/>
        <v>990</v>
      </c>
    </row>
    <row r="36" spans="1:15" x14ac:dyDescent="0.25">
      <c r="B36">
        <v>175</v>
      </c>
      <c r="C36">
        <v>180</v>
      </c>
      <c r="D36">
        <v>180</v>
      </c>
      <c r="E36">
        <f t="shared" si="2"/>
        <v>177.5</v>
      </c>
      <c r="F36">
        <f t="shared" si="3"/>
        <v>31950</v>
      </c>
      <c r="G36">
        <f t="shared" si="4"/>
        <v>720</v>
      </c>
    </row>
    <row r="37" spans="1:15" x14ac:dyDescent="0.25">
      <c r="B37">
        <v>180</v>
      </c>
      <c r="C37">
        <v>185</v>
      </c>
      <c r="D37">
        <v>80</v>
      </c>
      <c r="E37">
        <f t="shared" si="2"/>
        <v>182.5</v>
      </c>
      <c r="F37">
        <f t="shared" si="3"/>
        <v>14600</v>
      </c>
      <c r="G37">
        <f t="shared" si="4"/>
        <v>3920</v>
      </c>
    </row>
    <row r="38" spans="1:15" x14ac:dyDescent="0.25">
      <c r="B38">
        <v>185</v>
      </c>
      <c r="C38">
        <v>190</v>
      </c>
      <c r="D38">
        <v>20</v>
      </c>
      <c r="E38">
        <f t="shared" si="2"/>
        <v>187.5</v>
      </c>
      <c r="F38">
        <f t="shared" si="3"/>
        <v>3750</v>
      </c>
      <c r="G38">
        <f t="shared" si="4"/>
        <v>2880</v>
      </c>
    </row>
    <row r="39" spans="1:15" x14ac:dyDescent="0.25">
      <c r="B39">
        <v>190</v>
      </c>
      <c r="C39">
        <v>200</v>
      </c>
      <c r="D39">
        <v>10</v>
      </c>
      <c r="E39">
        <f t="shared" si="2"/>
        <v>195</v>
      </c>
      <c r="F39">
        <f t="shared" si="3"/>
        <v>1950</v>
      </c>
      <c r="G39">
        <f t="shared" si="4"/>
        <v>3802.5</v>
      </c>
    </row>
    <row r="40" spans="1:15" x14ac:dyDescent="0.25">
      <c r="C40" t="s">
        <v>4</v>
      </c>
      <c r="D40">
        <v>500</v>
      </c>
      <c r="F40">
        <f>SUM(F32:F39)</f>
        <v>87750</v>
      </c>
      <c r="G40">
        <f>SUM(G32:G39)</f>
        <v>24375</v>
      </c>
    </row>
    <row r="41" spans="1:15" x14ac:dyDescent="0.25">
      <c r="A41" t="s">
        <v>77</v>
      </c>
    </row>
    <row r="42" spans="1:15" x14ac:dyDescent="0.25">
      <c r="A42" t="s">
        <v>78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59330-8F39-42EB-B73E-F0CB93F2C901}">
  <dimension ref="A1:K28"/>
  <sheetViews>
    <sheetView topLeftCell="A11" workbookViewId="0">
      <selection activeCell="F15" sqref="F15"/>
    </sheetView>
  </sheetViews>
  <sheetFormatPr defaultColWidth="11.42578125" defaultRowHeight="15" x14ac:dyDescent="0.25"/>
  <sheetData>
    <row r="1" spans="1:8" x14ac:dyDescent="0.25">
      <c r="A1" t="s">
        <v>79</v>
      </c>
    </row>
    <row r="2" spans="1:8" ht="30" x14ac:dyDescent="0.25">
      <c r="A2" t="s">
        <v>16</v>
      </c>
      <c r="B2" t="s">
        <v>2</v>
      </c>
      <c r="C2" s="9" t="s">
        <v>80</v>
      </c>
      <c r="D2" s="9" t="s">
        <v>73</v>
      </c>
      <c r="E2" t="s">
        <v>74</v>
      </c>
      <c r="F2" t="s">
        <v>29</v>
      </c>
      <c r="G2" s="9" t="s">
        <v>81</v>
      </c>
      <c r="H2" s="7" t="s">
        <v>82</v>
      </c>
    </row>
    <row r="3" spans="1:8" x14ac:dyDescent="0.25">
      <c r="A3">
        <v>0</v>
      </c>
      <c r="B3">
        <v>200</v>
      </c>
      <c r="C3">
        <v>50</v>
      </c>
      <c r="D3">
        <f>(A3+B3)/2</f>
        <v>100</v>
      </c>
      <c r="E3">
        <f>C3*D3</f>
        <v>5000</v>
      </c>
      <c r="F3">
        <f>C3*(D3-F$13)^2</f>
        <v>12500000</v>
      </c>
      <c r="G3">
        <f>C3/C$11</f>
        <v>0.16666666666666666</v>
      </c>
      <c r="H3" s="10">
        <f>G3</f>
        <v>0.16666666666666666</v>
      </c>
    </row>
    <row r="4" spans="1:8" x14ac:dyDescent="0.25">
      <c r="A4">
        <v>200</v>
      </c>
      <c r="B4">
        <v>400</v>
      </c>
      <c r="C4">
        <v>60</v>
      </c>
      <c r="D4">
        <f t="shared" ref="D4:D10" si="0">(A4+B4)/2</f>
        <v>300</v>
      </c>
      <c r="E4">
        <f t="shared" ref="E4:E10" si="1">C4*D4</f>
        <v>18000</v>
      </c>
      <c r="F4">
        <f t="shared" ref="F4:F10" si="2">C4*(D4-F$13)^2</f>
        <v>5400000</v>
      </c>
      <c r="G4">
        <f t="shared" ref="G4:G10" si="3">C4/C$11</f>
        <v>0.2</v>
      </c>
      <c r="H4" s="10">
        <f>H3+G4</f>
        <v>0.3666666666666667</v>
      </c>
    </row>
    <row r="5" spans="1:8" x14ac:dyDescent="0.25">
      <c r="A5">
        <v>400</v>
      </c>
      <c r="B5">
        <v>600</v>
      </c>
      <c r="C5">
        <v>70</v>
      </c>
      <c r="D5">
        <f t="shared" si="0"/>
        <v>500</v>
      </c>
      <c r="E5">
        <f t="shared" si="1"/>
        <v>35000</v>
      </c>
      <c r="F5">
        <f t="shared" si="2"/>
        <v>700000</v>
      </c>
      <c r="G5">
        <f t="shared" si="3"/>
        <v>0.23333333333333334</v>
      </c>
      <c r="H5" s="10">
        <f t="shared" ref="H5:H10" si="4">H4+G5</f>
        <v>0.60000000000000009</v>
      </c>
    </row>
    <row r="6" spans="1:8" x14ac:dyDescent="0.25">
      <c r="A6">
        <v>600</v>
      </c>
      <c r="B6">
        <v>800</v>
      </c>
      <c r="C6">
        <v>30</v>
      </c>
      <c r="D6">
        <f t="shared" si="0"/>
        <v>700</v>
      </c>
      <c r="E6">
        <f t="shared" si="1"/>
        <v>21000</v>
      </c>
      <c r="F6">
        <f t="shared" si="2"/>
        <v>300000</v>
      </c>
      <c r="G6">
        <f t="shared" si="3"/>
        <v>0.1</v>
      </c>
      <c r="H6" s="10">
        <f t="shared" si="4"/>
        <v>0.70000000000000007</v>
      </c>
    </row>
    <row r="7" spans="1:8" x14ac:dyDescent="0.25">
      <c r="A7">
        <v>800</v>
      </c>
      <c r="B7">
        <v>1000</v>
      </c>
      <c r="C7">
        <v>30</v>
      </c>
      <c r="D7">
        <f t="shared" si="0"/>
        <v>900</v>
      </c>
      <c r="E7">
        <f t="shared" si="1"/>
        <v>27000</v>
      </c>
      <c r="F7">
        <f t="shared" si="2"/>
        <v>2700000</v>
      </c>
      <c r="G7">
        <f t="shared" si="3"/>
        <v>0.1</v>
      </c>
      <c r="H7" s="10">
        <f t="shared" si="4"/>
        <v>0.8</v>
      </c>
    </row>
    <row r="8" spans="1:8" x14ac:dyDescent="0.25">
      <c r="A8">
        <v>1000</v>
      </c>
      <c r="B8">
        <v>1200</v>
      </c>
      <c r="C8">
        <v>30</v>
      </c>
      <c r="D8">
        <f t="shared" si="0"/>
        <v>1100</v>
      </c>
      <c r="E8">
        <f t="shared" si="1"/>
        <v>33000</v>
      </c>
      <c r="F8">
        <f t="shared" si="2"/>
        <v>7500000</v>
      </c>
      <c r="G8">
        <f t="shared" si="3"/>
        <v>0.1</v>
      </c>
      <c r="H8" s="10">
        <f t="shared" si="4"/>
        <v>0.9</v>
      </c>
    </row>
    <row r="9" spans="1:8" x14ac:dyDescent="0.25">
      <c r="A9">
        <v>1200</v>
      </c>
      <c r="B9">
        <v>1400</v>
      </c>
      <c r="C9">
        <v>20</v>
      </c>
      <c r="D9">
        <f t="shared" si="0"/>
        <v>1300</v>
      </c>
      <c r="E9">
        <f t="shared" si="1"/>
        <v>26000</v>
      </c>
      <c r="F9">
        <f t="shared" si="2"/>
        <v>9800000</v>
      </c>
      <c r="G9">
        <f t="shared" si="3"/>
        <v>6.6666666666666666E-2</v>
      </c>
      <c r="H9" s="10">
        <f t="shared" si="4"/>
        <v>0.96666666666666667</v>
      </c>
    </row>
    <row r="10" spans="1:8" x14ac:dyDescent="0.25">
      <c r="A10">
        <v>1400</v>
      </c>
      <c r="B10">
        <v>1600</v>
      </c>
      <c r="C10">
        <v>10</v>
      </c>
      <c r="D10">
        <f t="shared" si="0"/>
        <v>1500</v>
      </c>
      <c r="E10">
        <f t="shared" si="1"/>
        <v>15000</v>
      </c>
      <c r="F10">
        <f t="shared" si="2"/>
        <v>8100000</v>
      </c>
      <c r="G10">
        <f t="shared" si="3"/>
        <v>3.3333333333333333E-2</v>
      </c>
      <c r="H10" s="10">
        <f t="shared" si="4"/>
        <v>1</v>
      </c>
    </row>
    <row r="11" spans="1:8" x14ac:dyDescent="0.25">
      <c r="C11">
        <f>SUM(C3:C10)</f>
        <v>300</v>
      </c>
      <c r="E11">
        <f>SUM(E3:E10)</f>
        <v>180000</v>
      </c>
      <c r="F11">
        <f>SUM(F3:F10)</f>
        <v>47000000</v>
      </c>
    </row>
    <row r="13" spans="1:8" x14ac:dyDescent="0.25">
      <c r="A13" t="s">
        <v>83</v>
      </c>
      <c r="F13" s="6">
        <f>E11/C11</f>
        <v>600</v>
      </c>
      <c r="G13" t="s">
        <v>116</v>
      </c>
    </row>
    <row r="15" spans="1:8" x14ac:dyDescent="0.25">
      <c r="A15" t="s">
        <v>84</v>
      </c>
      <c r="F15" s="11">
        <f>SQRT(F11/(C11-1))</f>
        <v>396.47274238149714</v>
      </c>
      <c r="G15" t="s">
        <v>116</v>
      </c>
    </row>
    <row r="17" spans="1:11" x14ac:dyDescent="0.25">
      <c r="A17" s="6" t="s">
        <v>85</v>
      </c>
      <c r="B17" s="6"/>
    </row>
    <row r="19" spans="1:11" x14ac:dyDescent="0.25">
      <c r="A19" t="s">
        <v>47</v>
      </c>
    </row>
    <row r="20" spans="1:11" x14ac:dyDescent="0.25">
      <c r="A20" t="s">
        <v>63</v>
      </c>
      <c r="B20" t="s">
        <v>82</v>
      </c>
    </row>
    <row r="21" spans="1:11" x14ac:dyDescent="0.25">
      <c r="A21">
        <v>200</v>
      </c>
      <c r="B21">
        <v>0.16666666666666666</v>
      </c>
    </row>
    <row r="22" spans="1:11" x14ac:dyDescent="0.25">
      <c r="A22">
        <v>400</v>
      </c>
      <c r="B22">
        <v>0.3666666666666667</v>
      </c>
    </row>
    <row r="23" spans="1:11" x14ac:dyDescent="0.25">
      <c r="A23">
        <v>600</v>
      </c>
      <c r="B23">
        <v>0.60000000000000009</v>
      </c>
      <c r="K23" t="s">
        <v>86</v>
      </c>
    </row>
    <row r="24" spans="1:11" x14ac:dyDescent="0.25">
      <c r="A24">
        <v>800</v>
      </c>
      <c r="B24">
        <v>0.70000000000000007</v>
      </c>
      <c r="K24" t="s">
        <v>87</v>
      </c>
    </row>
    <row r="25" spans="1:11" x14ac:dyDescent="0.25">
      <c r="A25">
        <v>1000</v>
      </c>
      <c r="B25">
        <v>0.8</v>
      </c>
      <c r="K25" t="s">
        <v>88</v>
      </c>
    </row>
    <row r="26" spans="1:11" x14ac:dyDescent="0.25">
      <c r="A26">
        <v>1200</v>
      </c>
      <c r="B26">
        <v>0.9</v>
      </c>
    </row>
    <row r="27" spans="1:11" x14ac:dyDescent="0.25">
      <c r="A27">
        <v>1400</v>
      </c>
      <c r="B27">
        <v>0.96666666666666667</v>
      </c>
    </row>
    <row r="28" spans="1:11" x14ac:dyDescent="0.25">
      <c r="A28">
        <v>1600</v>
      </c>
      <c r="B28">
        <v>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37865-A9B0-42C0-BBEA-2D5EBFA77883}">
  <dimension ref="A1:J23"/>
  <sheetViews>
    <sheetView topLeftCell="A19" zoomScale="110" zoomScaleNormal="110" workbookViewId="0">
      <selection activeCell="J23" sqref="J23"/>
    </sheetView>
  </sheetViews>
  <sheetFormatPr defaultColWidth="11.42578125" defaultRowHeight="15" x14ac:dyDescent="0.25"/>
  <cols>
    <col min="4" max="4" width="13.28515625" customWidth="1"/>
  </cols>
  <sheetData>
    <row r="1" spans="1:7" x14ac:dyDescent="0.25">
      <c r="A1" t="s">
        <v>0</v>
      </c>
      <c r="F1" t="s">
        <v>9</v>
      </c>
      <c r="G1" t="s">
        <v>11</v>
      </c>
    </row>
    <row r="2" spans="1:7" x14ac:dyDescent="0.25">
      <c r="A2" t="s">
        <v>1</v>
      </c>
      <c r="B2" t="s">
        <v>2</v>
      </c>
      <c r="C2" t="s">
        <v>3</v>
      </c>
      <c r="D2" t="s">
        <v>5</v>
      </c>
      <c r="E2" t="s">
        <v>6</v>
      </c>
      <c r="F2" t="s">
        <v>10</v>
      </c>
      <c r="G2" t="s">
        <v>12</v>
      </c>
    </row>
    <row r="3" spans="1:7" x14ac:dyDescent="0.25">
      <c r="A3">
        <v>10</v>
      </c>
      <c r="B3">
        <v>20</v>
      </c>
      <c r="C3">
        <v>20</v>
      </c>
      <c r="D3">
        <f>(A3+B3)/2</f>
        <v>15</v>
      </c>
      <c r="E3">
        <f>D3*C3</f>
        <v>300</v>
      </c>
      <c r="F3" s="1">
        <f>C3/C$8</f>
        <v>0.04</v>
      </c>
      <c r="G3" s="1">
        <f>F3</f>
        <v>0.04</v>
      </c>
    </row>
    <row r="4" spans="1:7" x14ac:dyDescent="0.25">
      <c r="A4">
        <v>20</v>
      </c>
      <c r="B4">
        <v>35</v>
      </c>
      <c r="C4">
        <v>120</v>
      </c>
      <c r="D4">
        <f t="shared" ref="D4:D6" si="0">(A4+B4)/2</f>
        <v>27.5</v>
      </c>
      <c r="E4">
        <f t="shared" ref="E4:E7" si="1">D4*C4</f>
        <v>3300</v>
      </c>
      <c r="F4" s="1">
        <f t="shared" ref="F4:F7" si="2">C4/C$8</f>
        <v>0.24</v>
      </c>
      <c r="G4" s="1">
        <f>G3+F4</f>
        <v>0.27999999999999997</v>
      </c>
    </row>
    <row r="5" spans="1:7" x14ac:dyDescent="0.25">
      <c r="A5">
        <v>35</v>
      </c>
      <c r="B5">
        <v>40</v>
      </c>
      <c r="C5">
        <v>240</v>
      </c>
      <c r="D5">
        <f t="shared" si="0"/>
        <v>37.5</v>
      </c>
      <c r="E5">
        <f t="shared" si="1"/>
        <v>9000</v>
      </c>
      <c r="F5" s="1">
        <f t="shared" si="2"/>
        <v>0.48</v>
      </c>
      <c r="G5" s="1">
        <f t="shared" ref="G5:G7" si="3">G4+F5</f>
        <v>0.76</v>
      </c>
    </row>
    <row r="6" spans="1:7" x14ac:dyDescent="0.25">
      <c r="A6">
        <v>40</v>
      </c>
      <c r="B6">
        <v>50</v>
      </c>
      <c r="C6">
        <v>100</v>
      </c>
      <c r="D6">
        <f t="shared" si="0"/>
        <v>45</v>
      </c>
      <c r="E6">
        <f t="shared" si="1"/>
        <v>4500</v>
      </c>
      <c r="F6" s="1">
        <f t="shared" si="2"/>
        <v>0.2</v>
      </c>
      <c r="G6" s="1">
        <f t="shared" si="3"/>
        <v>0.96</v>
      </c>
    </row>
    <row r="7" spans="1:7" x14ac:dyDescent="0.25">
      <c r="A7">
        <v>50</v>
      </c>
      <c r="C7">
        <v>20</v>
      </c>
      <c r="D7">
        <v>55</v>
      </c>
      <c r="E7">
        <f t="shared" si="1"/>
        <v>1100</v>
      </c>
      <c r="F7" s="1">
        <f t="shared" si="2"/>
        <v>0.04</v>
      </c>
      <c r="G7" s="1">
        <f t="shared" si="3"/>
        <v>1</v>
      </c>
    </row>
    <row r="8" spans="1:7" x14ac:dyDescent="0.25">
      <c r="B8" t="s">
        <v>4</v>
      </c>
      <c r="C8">
        <f>SUM(C3:C7)</f>
        <v>500</v>
      </c>
      <c r="E8">
        <f>SUM(E3:E7)</f>
        <v>18200</v>
      </c>
      <c r="F8" s="1">
        <f>SUM(F3:F7)</f>
        <v>1</v>
      </c>
    </row>
    <row r="10" spans="1:7" x14ac:dyDescent="0.25">
      <c r="A10" t="s">
        <v>7</v>
      </c>
      <c r="D10">
        <f>E8/C8</f>
        <v>36.4</v>
      </c>
      <c r="E10" t="s">
        <v>8</v>
      </c>
    </row>
    <row r="12" spans="1:7" x14ac:dyDescent="0.25">
      <c r="B12" t="s">
        <v>11</v>
      </c>
    </row>
    <row r="13" spans="1:7" x14ac:dyDescent="0.25">
      <c r="A13" t="s">
        <v>2</v>
      </c>
      <c r="B13" t="s">
        <v>12</v>
      </c>
    </row>
    <row r="14" spans="1:7" x14ac:dyDescent="0.25">
      <c r="A14">
        <v>20</v>
      </c>
      <c r="B14" s="1">
        <f>G3</f>
        <v>0.04</v>
      </c>
    </row>
    <row r="15" spans="1:7" x14ac:dyDescent="0.25">
      <c r="A15">
        <v>35</v>
      </c>
      <c r="B15" s="1">
        <f t="shared" ref="B15:B18" si="4">G4</f>
        <v>0.27999999999999997</v>
      </c>
    </row>
    <row r="16" spans="1:7" x14ac:dyDescent="0.25">
      <c r="A16">
        <v>40</v>
      </c>
      <c r="B16" s="1">
        <f t="shared" si="4"/>
        <v>0.76</v>
      </c>
    </row>
    <row r="17" spans="1:10" x14ac:dyDescent="0.25">
      <c r="A17">
        <v>50</v>
      </c>
      <c r="B17" s="1">
        <f t="shared" si="4"/>
        <v>0.96</v>
      </c>
    </row>
    <row r="18" spans="1:10" x14ac:dyDescent="0.25">
      <c r="A18">
        <v>55</v>
      </c>
      <c r="B18" s="1">
        <f t="shared" si="4"/>
        <v>1</v>
      </c>
    </row>
    <row r="21" spans="1:10" x14ac:dyDescent="0.25">
      <c r="J21" t="s">
        <v>13</v>
      </c>
    </row>
    <row r="23" spans="1:10" x14ac:dyDescent="0.25">
      <c r="J23" t="s">
        <v>14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DF50B-AD2E-4F72-A891-EF9411CDC8CC}">
  <dimension ref="A1:D24"/>
  <sheetViews>
    <sheetView topLeftCell="A8" workbookViewId="0">
      <selection activeCell="A25" sqref="A25"/>
    </sheetView>
  </sheetViews>
  <sheetFormatPr defaultColWidth="11.42578125" defaultRowHeight="15" x14ac:dyDescent="0.25"/>
  <sheetData>
    <row r="1" spans="1:4" x14ac:dyDescent="0.25">
      <c r="A1" t="s">
        <v>89</v>
      </c>
    </row>
    <row r="2" spans="1:4" x14ac:dyDescent="0.25">
      <c r="A2">
        <v>23</v>
      </c>
    </row>
    <row r="3" spans="1:4" x14ac:dyDescent="0.25">
      <c r="A3">
        <v>45</v>
      </c>
    </row>
    <row r="4" spans="1:4" x14ac:dyDescent="0.25">
      <c r="A4">
        <v>63</v>
      </c>
    </row>
    <row r="5" spans="1:4" x14ac:dyDescent="0.25">
      <c r="A5">
        <v>29</v>
      </c>
    </row>
    <row r="6" spans="1:4" x14ac:dyDescent="0.25">
      <c r="A6">
        <v>67</v>
      </c>
    </row>
    <row r="7" spans="1:4" x14ac:dyDescent="0.25">
      <c r="A7">
        <v>34</v>
      </c>
    </row>
    <row r="8" spans="1:4" x14ac:dyDescent="0.25">
      <c r="A8">
        <v>45</v>
      </c>
    </row>
    <row r="9" spans="1:4" x14ac:dyDescent="0.25">
      <c r="A9">
        <v>54</v>
      </c>
    </row>
    <row r="12" spans="1:4" x14ac:dyDescent="0.25">
      <c r="A12" t="s">
        <v>90</v>
      </c>
      <c r="C12">
        <f>AVERAGE(A2:A9)</f>
        <v>45</v>
      </c>
      <c r="D12" t="s">
        <v>22</v>
      </c>
    </row>
    <row r="13" spans="1:4" x14ac:dyDescent="0.25">
      <c r="A13" t="s">
        <v>91</v>
      </c>
      <c r="C13" s="12">
        <f>_xlfn.STDEV.S(A2:A9)</f>
        <v>15.811388300841896</v>
      </c>
      <c r="D13" t="s">
        <v>22</v>
      </c>
    </row>
    <row r="15" spans="1:4" x14ac:dyDescent="0.25">
      <c r="A15" t="s">
        <v>92</v>
      </c>
      <c r="C15">
        <f>MEDIAN(A2:A9)</f>
        <v>45</v>
      </c>
      <c r="D15" t="s">
        <v>22</v>
      </c>
    </row>
    <row r="16" spans="1:4" x14ac:dyDescent="0.25">
      <c r="A16" t="s">
        <v>93</v>
      </c>
      <c r="C16">
        <f>MAX(A2:A9)-MIN(A2:A9)</f>
        <v>44</v>
      </c>
      <c r="D16" t="s">
        <v>22</v>
      </c>
    </row>
    <row r="18" spans="1:3" x14ac:dyDescent="0.25">
      <c r="A18" t="s">
        <v>118</v>
      </c>
      <c r="B18" s="1">
        <f>3/8</f>
        <v>0.375</v>
      </c>
      <c r="C18" t="s">
        <v>119</v>
      </c>
    </row>
    <row r="20" spans="1:3" x14ac:dyDescent="0.25">
      <c r="A20" t="s">
        <v>120</v>
      </c>
    </row>
    <row r="22" spans="1:3" x14ac:dyDescent="0.25">
      <c r="A22" t="s">
        <v>121</v>
      </c>
    </row>
    <row r="23" spans="1:3" x14ac:dyDescent="0.25">
      <c r="A23" t="s">
        <v>122</v>
      </c>
    </row>
    <row r="24" spans="1:3" x14ac:dyDescent="0.25">
      <c r="A24" t="s">
        <v>123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60599-CE19-4D36-BD12-E1E73CB27B75}">
  <dimension ref="A1:J30"/>
  <sheetViews>
    <sheetView topLeftCell="A14" workbookViewId="0">
      <selection activeCell="N26" sqref="N26"/>
    </sheetView>
  </sheetViews>
  <sheetFormatPr defaultColWidth="11.42578125" defaultRowHeight="15" x14ac:dyDescent="0.25"/>
  <cols>
    <col min="3" max="3" width="11.28515625" bestFit="1" customWidth="1"/>
    <col min="7" max="7" width="16.42578125" customWidth="1"/>
  </cols>
  <sheetData>
    <row r="1" spans="1:10" x14ac:dyDescent="0.25">
      <c r="A1" t="s">
        <v>124</v>
      </c>
    </row>
    <row r="2" spans="1:10" x14ac:dyDescent="0.25">
      <c r="A2" t="s">
        <v>1</v>
      </c>
      <c r="B2" t="s">
        <v>125</v>
      </c>
      <c r="C2" t="s">
        <v>58</v>
      </c>
      <c r="D2" t="s">
        <v>126</v>
      </c>
      <c r="E2" t="s">
        <v>6</v>
      </c>
      <c r="F2" t="s">
        <v>29</v>
      </c>
      <c r="G2" t="s">
        <v>127</v>
      </c>
      <c r="H2" t="s">
        <v>128</v>
      </c>
      <c r="J2" t="s">
        <v>37</v>
      </c>
    </row>
    <row r="3" spans="1:10" x14ac:dyDescent="0.25">
      <c r="A3">
        <v>0</v>
      </c>
      <c r="B3">
        <v>20</v>
      </c>
      <c r="C3">
        <v>5</v>
      </c>
      <c r="D3">
        <f>(A3+B3)/2</f>
        <v>10</v>
      </c>
      <c r="E3">
        <f>D3*C3</f>
        <v>50</v>
      </c>
      <c r="F3">
        <f>C3*(D3-F$10)^2</f>
        <v>3187.8125</v>
      </c>
      <c r="G3">
        <f>C3/C$8</f>
        <v>0.25</v>
      </c>
      <c r="H3">
        <f>G3</f>
        <v>0.25</v>
      </c>
      <c r="J3">
        <f>C3/(B3-A3)</f>
        <v>0.25</v>
      </c>
    </row>
    <row r="4" spans="1:10" x14ac:dyDescent="0.25">
      <c r="A4">
        <v>20</v>
      </c>
      <c r="B4">
        <v>30</v>
      </c>
      <c r="C4">
        <v>5</v>
      </c>
      <c r="D4">
        <f t="shared" ref="D4:D6" si="0">(A4+B4)/2</f>
        <v>25</v>
      </c>
      <c r="E4">
        <f t="shared" ref="E4:E7" si="1">D4*C4</f>
        <v>125</v>
      </c>
      <c r="F4">
        <f t="shared" ref="F4:F7" si="2">C4*(D4-F$10)^2</f>
        <v>525.3125</v>
      </c>
      <c r="G4">
        <f t="shared" ref="G4:G7" si="3">C4/C$8</f>
        <v>0.25</v>
      </c>
      <c r="H4">
        <f>H3+G4</f>
        <v>0.5</v>
      </c>
      <c r="J4">
        <f t="shared" ref="J4:J6" si="4">C4/(B4-A4)</f>
        <v>0.5</v>
      </c>
    </row>
    <row r="5" spans="1:10" x14ac:dyDescent="0.25">
      <c r="A5">
        <v>30</v>
      </c>
      <c r="B5">
        <v>40</v>
      </c>
      <c r="C5">
        <v>4</v>
      </c>
      <c r="D5">
        <f t="shared" si="0"/>
        <v>35</v>
      </c>
      <c r="E5">
        <f t="shared" si="1"/>
        <v>140</v>
      </c>
      <c r="F5">
        <f t="shared" si="2"/>
        <v>0.25</v>
      </c>
      <c r="G5">
        <f t="shared" si="3"/>
        <v>0.2</v>
      </c>
      <c r="H5">
        <f t="shared" ref="H5:H7" si="5">H4+G5</f>
        <v>0.7</v>
      </c>
      <c r="J5">
        <f t="shared" si="4"/>
        <v>0.4</v>
      </c>
    </row>
    <row r="6" spans="1:10" x14ac:dyDescent="0.25">
      <c r="A6">
        <v>40</v>
      </c>
      <c r="B6">
        <v>50</v>
      </c>
      <c r="C6">
        <v>2</v>
      </c>
      <c r="D6">
        <f t="shared" si="0"/>
        <v>45</v>
      </c>
      <c r="E6">
        <f t="shared" si="1"/>
        <v>90</v>
      </c>
      <c r="F6">
        <f t="shared" si="2"/>
        <v>190.125</v>
      </c>
      <c r="G6">
        <f t="shared" si="3"/>
        <v>0.1</v>
      </c>
      <c r="H6">
        <f t="shared" si="5"/>
        <v>0.79999999999999993</v>
      </c>
      <c r="J6">
        <f t="shared" si="4"/>
        <v>0.2</v>
      </c>
    </row>
    <row r="7" spans="1:10" x14ac:dyDescent="0.25">
      <c r="A7">
        <v>50</v>
      </c>
      <c r="B7">
        <v>100</v>
      </c>
      <c r="C7">
        <v>4</v>
      </c>
      <c r="D7">
        <v>75</v>
      </c>
      <c r="E7">
        <f t="shared" si="1"/>
        <v>300</v>
      </c>
      <c r="F7">
        <f t="shared" si="2"/>
        <v>6320.25</v>
      </c>
      <c r="G7">
        <f t="shared" si="3"/>
        <v>0.2</v>
      </c>
      <c r="H7">
        <f t="shared" si="5"/>
        <v>1</v>
      </c>
      <c r="J7">
        <f>C7/50</f>
        <v>0.08</v>
      </c>
    </row>
    <row r="8" spans="1:10" x14ac:dyDescent="0.25">
      <c r="A8" s="6" t="s">
        <v>4</v>
      </c>
      <c r="B8" s="6"/>
      <c r="C8" s="6">
        <f>SUM(C3:C7)</f>
        <v>20</v>
      </c>
      <c r="D8" s="6"/>
      <c r="E8" s="6">
        <f>SUM(E3:E7)</f>
        <v>705</v>
      </c>
      <c r="F8" s="6">
        <f>SUM(F3:F7)</f>
        <v>10223.75</v>
      </c>
    </row>
    <row r="10" spans="1:10" x14ac:dyDescent="0.25">
      <c r="A10" t="s">
        <v>129</v>
      </c>
      <c r="F10" s="12">
        <f>E8/C8</f>
        <v>35.25</v>
      </c>
      <c r="G10" t="s">
        <v>116</v>
      </c>
    </row>
    <row r="12" spans="1:10" x14ac:dyDescent="0.25">
      <c r="A12" t="s">
        <v>130</v>
      </c>
      <c r="C12" s="8">
        <f>SQRT(F8/(C8-1))</f>
        <v>23.196812394446741</v>
      </c>
    </row>
    <row r="14" spans="1:10" x14ac:dyDescent="0.25">
      <c r="A14" t="s">
        <v>131</v>
      </c>
    </row>
    <row r="16" spans="1:10" x14ac:dyDescent="0.25">
      <c r="A16" t="s">
        <v>63</v>
      </c>
      <c r="B16" t="s">
        <v>128</v>
      </c>
    </row>
    <row r="17" spans="1:4" x14ac:dyDescent="0.25">
      <c r="A17">
        <v>20</v>
      </c>
      <c r="B17">
        <v>0.25</v>
      </c>
    </row>
    <row r="18" spans="1:4" x14ac:dyDescent="0.25">
      <c r="A18">
        <v>30</v>
      </c>
      <c r="B18">
        <v>0.5</v>
      </c>
    </row>
    <row r="19" spans="1:4" x14ac:dyDescent="0.25">
      <c r="A19">
        <v>40</v>
      </c>
      <c r="B19">
        <v>0.7</v>
      </c>
    </row>
    <row r="20" spans="1:4" x14ac:dyDescent="0.25">
      <c r="A20">
        <v>50</v>
      </c>
      <c r="B20">
        <v>0.79999999999999993</v>
      </c>
    </row>
    <row r="21" spans="1:4" x14ac:dyDescent="0.25">
      <c r="A21">
        <v>100</v>
      </c>
      <c r="B21">
        <v>1</v>
      </c>
    </row>
    <row r="24" spans="1:4" x14ac:dyDescent="0.25">
      <c r="A24" t="s">
        <v>65</v>
      </c>
      <c r="C24">
        <v>20</v>
      </c>
    </row>
    <row r="25" spans="1:4" x14ac:dyDescent="0.25">
      <c r="A25" s="6" t="s">
        <v>132</v>
      </c>
      <c r="B25" s="6"/>
      <c r="C25" s="6">
        <v>30</v>
      </c>
    </row>
    <row r="26" spans="1:4" x14ac:dyDescent="0.25">
      <c r="A26" t="s">
        <v>69</v>
      </c>
      <c r="C26">
        <v>46</v>
      </c>
    </row>
    <row r="28" spans="1:4" x14ac:dyDescent="0.25">
      <c r="A28" s="6" t="s">
        <v>133</v>
      </c>
      <c r="B28" s="6"/>
      <c r="C28" s="6" t="s">
        <v>134</v>
      </c>
      <c r="D28" s="6">
        <f>46-20</f>
        <v>26</v>
      </c>
    </row>
    <row r="30" spans="1:4" x14ac:dyDescent="0.25">
      <c r="A30" t="s">
        <v>47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F69D0-1A0B-4E0B-97AB-0A916F952C7D}">
  <dimension ref="A1:H28"/>
  <sheetViews>
    <sheetView topLeftCell="B11" workbookViewId="0">
      <selection activeCell="N27" sqref="N27"/>
    </sheetView>
  </sheetViews>
  <sheetFormatPr defaultColWidth="11.42578125" defaultRowHeight="15" x14ac:dyDescent="0.25"/>
  <cols>
    <col min="4" max="4" width="13.140625" customWidth="1"/>
  </cols>
  <sheetData>
    <row r="1" spans="1:8" x14ac:dyDescent="0.25">
      <c r="A1" t="s">
        <v>16</v>
      </c>
      <c r="B1" t="s">
        <v>2</v>
      </c>
      <c r="C1" t="s">
        <v>135</v>
      </c>
      <c r="D1" t="s">
        <v>136</v>
      </c>
      <c r="E1" t="s">
        <v>74</v>
      </c>
      <c r="F1" t="s">
        <v>29</v>
      </c>
      <c r="G1" t="s">
        <v>137</v>
      </c>
      <c r="H1" t="s">
        <v>138</v>
      </c>
    </row>
    <row r="2" spans="1:8" x14ac:dyDescent="0.25">
      <c r="A2">
        <v>0</v>
      </c>
      <c r="B2">
        <v>100</v>
      </c>
      <c r="C2">
        <v>40</v>
      </c>
      <c r="D2">
        <f>(A2+B2)/2</f>
        <v>50</v>
      </c>
      <c r="E2">
        <f>C2*D2</f>
        <v>2000</v>
      </c>
      <c r="F2">
        <f>C2*(D2-D$10)^2</f>
        <v>5535360</v>
      </c>
      <c r="G2">
        <f>C2/C$8</f>
        <v>0.04</v>
      </c>
      <c r="H2">
        <f>G2</f>
        <v>0.04</v>
      </c>
    </row>
    <row r="3" spans="1:8" x14ac:dyDescent="0.25">
      <c r="A3">
        <v>100</v>
      </c>
      <c r="B3">
        <v>300</v>
      </c>
      <c r="C3">
        <v>300</v>
      </c>
      <c r="D3">
        <f t="shared" ref="D3:D7" si="0">(A3+B3)/2</f>
        <v>200</v>
      </c>
      <c r="E3">
        <f t="shared" ref="E3:E7" si="1">C3*D3</f>
        <v>60000</v>
      </c>
      <c r="F3">
        <f t="shared" ref="F3:F7" si="2">C3*(D3-D$10)^2</f>
        <v>14785200</v>
      </c>
      <c r="G3">
        <f t="shared" ref="G3:G7" si="3">C3/C$8</f>
        <v>0.3</v>
      </c>
      <c r="H3">
        <f>H2+G3</f>
        <v>0.33999999999999997</v>
      </c>
    </row>
    <row r="4" spans="1:8" x14ac:dyDescent="0.25">
      <c r="A4">
        <v>300</v>
      </c>
      <c r="B4">
        <v>500</v>
      </c>
      <c r="C4">
        <v>420</v>
      </c>
      <c r="D4">
        <f t="shared" si="0"/>
        <v>400</v>
      </c>
      <c r="E4">
        <f t="shared" si="1"/>
        <v>168000</v>
      </c>
      <c r="F4">
        <f t="shared" si="2"/>
        <v>203280</v>
      </c>
      <c r="G4">
        <f t="shared" si="3"/>
        <v>0.42</v>
      </c>
      <c r="H4">
        <f t="shared" ref="H4:H7" si="4">H3+G4</f>
        <v>0.76</v>
      </c>
    </row>
    <row r="5" spans="1:8" x14ac:dyDescent="0.25">
      <c r="A5">
        <v>500</v>
      </c>
      <c r="B5">
        <v>800</v>
      </c>
      <c r="C5">
        <v>160</v>
      </c>
      <c r="D5">
        <f t="shared" si="0"/>
        <v>650</v>
      </c>
      <c r="E5">
        <f t="shared" si="1"/>
        <v>104000</v>
      </c>
      <c r="F5">
        <f t="shared" si="2"/>
        <v>8317440</v>
      </c>
      <c r="G5">
        <f t="shared" si="3"/>
        <v>0.16</v>
      </c>
      <c r="H5">
        <f t="shared" si="4"/>
        <v>0.92</v>
      </c>
    </row>
    <row r="6" spans="1:8" x14ac:dyDescent="0.25">
      <c r="A6">
        <v>800</v>
      </c>
      <c r="B6">
        <v>1200</v>
      </c>
      <c r="C6">
        <v>60</v>
      </c>
      <c r="D6">
        <f t="shared" si="0"/>
        <v>1000</v>
      </c>
      <c r="E6">
        <f t="shared" si="1"/>
        <v>60000</v>
      </c>
      <c r="F6">
        <f t="shared" si="2"/>
        <v>20045040</v>
      </c>
      <c r="G6">
        <f t="shared" si="3"/>
        <v>0.06</v>
      </c>
      <c r="H6">
        <f t="shared" si="4"/>
        <v>0.98</v>
      </c>
    </row>
    <row r="7" spans="1:8" x14ac:dyDescent="0.25">
      <c r="A7">
        <v>1200</v>
      </c>
      <c r="B7">
        <v>1600</v>
      </c>
      <c r="C7">
        <v>20</v>
      </c>
      <c r="D7">
        <f t="shared" si="0"/>
        <v>1400</v>
      </c>
      <c r="E7">
        <f t="shared" si="1"/>
        <v>28000</v>
      </c>
      <c r="F7">
        <f t="shared" si="2"/>
        <v>19129680</v>
      </c>
      <c r="G7">
        <f t="shared" si="3"/>
        <v>0.02</v>
      </c>
      <c r="H7">
        <f t="shared" si="4"/>
        <v>1</v>
      </c>
    </row>
    <row r="8" spans="1:8" x14ac:dyDescent="0.25">
      <c r="B8" t="s">
        <v>4</v>
      </c>
      <c r="C8">
        <f>SUM(C2:C7)</f>
        <v>1000</v>
      </c>
      <c r="E8">
        <f>SUM(E2:E7)</f>
        <v>422000</v>
      </c>
      <c r="F8">
        <f>SUM(F2:F7)</f>
        <v>68016000</v>
      </c>
    </row>
    <row r="10" spans="1:8" x14ac:dyDescent="0.25">
      <c r="A10" t="s">
        <v>139</v>
      </c>
      <c r="D10">
        <f>E8/C8</f>
        <v>422</v>
      </c>
      <c r="E10" t="s">
        <v>116</v>
      </c>
    </row>
    <row r="12" spans="1:8" x14ac:dyDescent="0.25">
      <c r="A12" t="s">
        <v>140</v>
      </c>
      <c r="C12">
        <f>F8/(C8-1)</f>
        <v>68084.084084084083</v>
      </c>
    </row>
    <row r="13" spans="1:8" x14ac:dyDescent="0.25">
      <c r="A13" t="s">
        <v>141</v>
      </c>
      <c r="C13" s="13">
        <f>SQRT(C12)</f>
        <v>260.92927027086108</v>
      </c>
      <c r="D13" t="s">
        <v>116</v>
      </c>
    </row>
    <row r="15" spans="1:8" x14ac:dyDescent="0.25">
      <c r="A15" t="s">
        <v>117</v>
      </c>
    </row>
    <row r="16" spans="1:8" x14ac:dyDescent="0.25">
      <c r="A16" t="s">
        <v>2</v>
      </c>
      <c r="B16" t="s">
        <v>138</v>
      </c>
    </row>
    <row r="17" spans="1:4" x14ac:dyDescent="0.25">
      <c r="A17">
        <v>100</v>
      </c>
      <c r="B17">
        <v>0.04</v>
      </c>
    </row>
    <row r="18" spans="1:4" x14ac:dyDescent="0.25">
      <c r="A18">
        <v>300</v>
      </c>
      <c r="B18">
        <v>0.33999999999999997</v>
      </c>
    </row>
    <row r="19" spans="1:4" x14ac:dyDescent="0.25">
      <c r="A19">
        <v>500</v>
      </c>
      <c r="B19">
        <v>0.76</v>
      </c>
    </row>
    <row r="20" spans="1:4" x14ac:dyDescent="0.25">
      <c r="A20">
        <v>800</v>
      </c>
      <c r="B20">
        <v>0.92</v>
      </c>
    </row>
    <row r="21" spans="1:4" x14ac:dyDescent="0.25">
      <c r="A21">
        <v>1200</v>
      </c>
      <c r="B21">
        <v>0.98</v>
      </c>
    </row>
    <row r="22" spans="1:4" x14ac:dyDescent="0.25">
      <c r="A22">
        <v>1600</v>
      </c>
      <c r="B22">
        <v>1</v>
      </c>
    </row>
    <row r="25" spans="1:4" x14ac:dyDescent="0.25">
      <c r="A25" t="s">
        <v>72</v>
      </c>
    </row>
    <row r="26" spans="1:4" x14ac:dyDescent="0.25">
      <c r="A26" t="s">
        <v>142</v>
      </c>
      <c r="B26" t="s">
        <v>143</v>
      </c>
    </row>
    <row r="27" spans="1:4" x14ac:dyDescent="0.25">
      <c r="A27" t="s">
        <v>144</v>
      </c>
      <c r="B27" t="s">
        <v>145</v>
      </c>
    </row>
    <row r="28" spans="1:4" x14ac:dyDescent="0.25">
      <c r="A28" t="s">
        <v>146</v>
      </c>
      <c r="B28" t="s">
        <v>147</v>
      </c>
      <c r="D28" t="s">
        <v>148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Oppgave 6</vt:lpstr>
      <vt:lpstr>Oppgave 7</vt:lpstr>
      <vt:lpstr>Oppgave 8</vt:lpstr>
      <vt:lpstr>Oppgave 9</vt:lpstr>
      <vt:lpstr>Oppgave 10</vt:lpstr>
      <vt:lpstr>Oppgave 11</vt:lpstr>
      <vt:lpstr>Oppgave 12</vt:lpstr>
      <vt:lpstr>Oppgave 13</vt:lpstr>
      <vt:lpstr>Oppgave 14</vt:lpstr>
      <vt:lpstr>Oppgave 15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2025-01-09T09:21:29Z</dcterms:created>
  <dcterms:modified xsi:type="dcterms:W3CDTF">2025-02-03T17:50:03Z</dcterms:modified>
</cp:coreProperties>
</file>